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490" windowHeight="8115" firstSheet="5" activeTab="5"/>
  </bookViews>
  <sheets>
    <sheet name="art 15" sheetId="3" state="hidden" r:id="rId1"/>
    <sheet name="Referencia" sheetId="5" state="hidden" r:id="rId2"/>
    <sheet name="MOD" sheetId="7" state="hidden" r:id="rId3"/>
    <sheet name="Art 15 (corrige Hacienda)" sheetId="11" state="hidden" r:id="rId4"/>
    <sheet name="Avales Transporte" sheetId="12" state="hidden" r:id="rId5"/>
    <sheet name="Obras Planilla A" sheetId="23" r:id="rId6"/>
    <sheet name="Notas Planilla A (2)" sheetId="26" r:id="rId7"/>
    <sheet name="Obras Planilla B" sheetId="24" r:id="rId8"/>
    <sheet name="Bienes y Servicios" sheetId="25" r:id="rId9"/>
  </sheets>
  <definedNames>
    <definedName name="_xlnm._FilterDatabase" localSheetId="0" hidden="1">'art 15'!$A$13:$AG$119</definedName>
    <definedName name="_xlnm._FilterDatabase" localSheetId="3" hidden="1">'Art 15 (corrige Hacienda)'!$A$11:$U$14</definedName>
    <definedName name="_xlnm._FilterDatabase" localSheetId="1" hidden="1">Referencia!$A$9:$E$148</definedName>
    <definedName name="_xlnm.Print_Area" localSheetId="3">'Art 15 (corrige Hacienda)'!$A$6:$P$14</definedName>
    <definedName name="_xlnm.Print_Area" localSheetId="8">'Bienes y Servicios'!$A$1:$M$46</definedName>
    <definedName name="_xlnm.Print_Area" localSheetId="5">'Obras Planilla A'!$A$1:$N$343</definedName>
    <definedName name="_xlnm.Print_Area" localSheetId="7">'Obras Planilla B'!$A$1:$M$293</definedName>
    <definedName name="_xlnm.Print_Titles" localSheetId="0">'art 15'!$1:$13</definedName>
    <definedName name="_xlnm.Print_Titles" localSheetId="6">'Notas Planilla A (2)'!$1:$3</definedName>
    <definedName name="_xlnm.Print_Titles" localSheetId="5">'Obras Planilla A'!$1:$5</definedName>
    <definedName name="_xlnm.Print_Titles" localSheetId="7">'Obras Planilla B'!$1:$5</definedName>
    <definedName name="_xlnm.Print_Titles" localSheetId="1">Referencia!$1:$9</definedName>
    <definedName name="Z_F722B937_5585_42CF_B2A7_F7F8DF8F1D5A_.wvu.PrintTitles" localSheetId="1" hidden="1">Referencia!$1:$9</definedName>
  </definedNames>
  <calcPr calcId="145621"/>
</workbook>
</file>

<file path=xl/calcChain.xml><?xml version="1.0" encoding="utf-8"?>
<calcChain xmlns="http://schemas.openxmlformats.org/spreadsheetml/2006/main">
  <c r="I36" i="25" l="1"/>
  <c r="J36" i="25"/>
  <c r="H36" i="25"/>
  <c r="F36" i="25"/>
  <c r="G36" i="25"/>
  <c r="E36" i="25"/>
  <c r="K36" i="25"/>
  <c r="L36" i="25"/>
  <c r="M36" i="25"/>
  <c r="K281" i="24" l="1"/>
  <c r="L281" i="24"/>
  <c r="M281" i="24"/>
  <c r="J281" i="24"/>
  <c r="I281" i="24"/>
  <c r="H281" i="24"/>
  <c r="G281" i="24"/>
  <c r="N341" i="23"/>
  <c r="M341" i="23"/>
  <c r="L341" i="23"/>
  <c r="K341" i="23"/>
  <c r="J341" i="23"/>
  <c r="I341" i="23"/>
  <c r="H341" i="23"/>
  <c r="G341" i="23"/>
  <c r="G14" i="11" l="1"/>
  <c r="J14" i="11"/>
  <c r="H14" i="11"/>
  <c r="I14" i="11"/>
  <c r="K14" i="11"/>
  <c r="R125" i="3"/>
  <c r="AC115" i="3"/>
  <c r="AC114" i="3"/>
  <c r="AC113" i="3"/>
  <c r="AC112" i="3"/>
  <c r="AC111" i="3"/>
  <c r="AC110" i="3"/>
  <c r="AC109" i="3"/>
  <c r="AC108" i="3"/>
  <c r="AC107" i="3"/>
  <c r="AC105" i="3"/>
  <c r="AC104" i="3"/>
  <c r="AC103" i="3"/>
  <c r="AC102" i="3"/>
  <c r="AC101" i="3"/>
  <c r="AC100" i="3"/>
  <c r="AC99" i="3"/>
  <c r="AC98" i="3"/>
  <c r="AC97" i="3"/>
  <c r="AC96" i="3"/>
  <c r="AC95" i="3"/>
  <c r="AC94" i="3"/>
  <c r="AC93" i="3"/>
  <c r="AC92" i="3"/>
  <c r="AC91" i="3"/>
  <c r="AC90" i="3"/>
  <c r="AC89" i="3"/>
  <c r="AC88" i="3"/>
  <c r="AC87" i="3"/>
  <c r="AC86" i="3"/>
  <c r="AC85" i="3"/>
  <c r="AC84" i="3"/>
  <c r="AC83" i="3"/>
  <c r="AC82" i="3"/>
  <c r="AC81" i="3"/>
  <c r="AC80" i="3"/>
  <c r="AC79" i="3"/>
  <c r="AC78" i="3"/>
  <c r="AC77" i="3"/>
  <c r="AC76" i="3"/>
  <c r="AC75" i="3"/>
  <c r="AC74" i="3"/>
  <c r="AC73" i="3"/>
  <c r="AC72" i="3"/>
  <c r="AC71" i="3"/>
  <c r="AC70" i="3"/>
  <c r="AC69" i="3"/>
  <c r="AC68" i="3"/>
  <c r="AC67" i="3"/>
  <c r="AC66" i="3"/>
  <c r="AC65" i="3"/>
  <c r="AC64" i="3"/>
  <c r="AC63" i="3"/>
  <c r="AC62" i="3"/>
  <c r="AC61" i="3"/>
  <c r="AC60" i="3"/>
  <c r="AC59" i="3"/>
  <c r="AC58" i="3"/>
  <c r="AC57" i="3"/>
  <c r="AC56" i="3"/>
  <c r="AC55" i="3"/>
  <c r="AC54" i="3"/>
  <c r="AC53" i="3"/>
  <c r="AC52" i="3"/>
  <c r="AC51" i="3"/>
  <c r="AC50" i="3"/>
  <c r="AC49" i="3"/>
  <c r="AC47" i="3"/>
  <c r="AC46" i="3"/>
  <c r="AC45" i="3"/>
  <c r="AC44" i="3"/>
  <c r="AC43" i="3"/>
  <c r="AC42" i="3"/>
  <c r="AC41" i="3"/>
  <c r="AC40" i="3"/>
  <c r="AC39" i="3"/>
  <c r="AC38" i="3"/>
  <c r="AC37" i="3"/>
  <c r="AC36" i="3"/>
  <c r="AC35" i="3"/>
  <c r="AC34" i="3"/>
  <c r="AC33" i="3"/>
  <c r="AC32" i="3"/>
  <c r="AC31" i="3"/>
  <c r="AC30" i="3"/>
  <c r="AC29" i="3"/>
  <c r="AC28" i="3"/>
  <c r="AC27" i="3"/>
  <c r="AC26" i="3"/>
  <c r="AC25" i="3"/>
  <c r="AC24" i="3"/>
  <c r="AC23" i="3"/>
  <c r="AC22" i="3"/>
  <c r="AC21" i="3"/>
  <c r="AC20" i="3"/>
  <c r="AC19" i="3"/>
  <c r="AC18" i="3"/>
  <c r="AC17" i="3"/>
  <c r="AC16" i="3"/>
  <c r="AC15" i="3"/>
  <c r="AC14" i="3"/>
  <c r="T95" i="3"/>
  <c r="V95" i="3" s="1"/>
  <c r="T105" i="3"/>
  <c r="V105" i="3" s="1"/>
  <c r="T104" i="3"/>
  <c r="T22" i="3"/>
  <c r="AA115" i="3"/>
  <c r="AA114" i="3"/>
  <c r="AA113" i="3"/>
  <c r="AA112" i="3"/>
  <c r="AA111" i="3"/>
  <c r="AA110" i="3"/>
  <c r="AA109" i="3"/>
  <c r="AA108" i="3"/>
  <c r="AA107" i="3"/>
  <c r="AA106" i="3"/>
  <c r="AA105" i="3"/>
  <c r="AA104" i="3"/>
  <c r="AA103" i="3"/>
  <c r="AA102" i="3"/>
  <c r="AA101" i="3"/>
  <c r="AA100" i="3"/>
  <c r="AA99" i="3"/>
  <c r="AA98" i="3"/>
  <c r="AA97" i="3"/>
  <c r="AA96" i="3"/>
  <c r="AA95" i="3"/>
  <c r="AA94" i="3"/>
  <c r="AA93" i="3"/>
  <c r="AA92" i="3"/>
  <c r="AA91" i="3"/>
  <c r="AA90" i="3"/>
  <c r="AA89" i="3"/>
  <c r="AA88" i="3"/>
  <c r="AA87" i="3"/>
  <c r="AA86" i="3"/>
  <c r="AA85" i="3"/>
  <c r="AA84" i="3"/>
  <c r="AA83" i="3"/>
  <c r="AA82" i="3"/>
  <c r="AA81" i="3"/>
  <c r="AA80" i="3"/>
  <c r="AA79" i="3"/>
  <c r="AA78" i="3"/>
  <c r="AA77" i="3"/>
  <c r="AA76" i="3"/>
  <c r="AA75" i="3"/>
  <c r="AA74" i="3"/>
  <c r="AA73" i="3"/>
  <c r="AA72" i="3"/>
  <c r="AA71" i="3"/>
  <c r="AA70" i="3"/>
  <c r="AA69" i="3"/>
  <c r="AA68" i="3"/>
  <c r="AA67" i="3"/>
  <c r="AA66" i="3"/>
  <c r="AA65" i="3"/>
  <c r="AA64" i="3"/>
  <c r="AA63" i="3"/>
  <c r="AA62" i="3"/>
  <c r="AA61" i="3"/>
  <c r="AA60" i="3"/>
  <c r="AA59" i="3"/>
  <c r="AA58" i="3"/>
  <c r="AA57" i="3"/>
  <c r="AA56" i="3"/>
  <c r="AA55" i="3"/>
  <c r="AA54" i="3"/>
  <c r="AA53" i="3"/>
  <c r="AA52" i="3"/>
  <c r="AA51" i="3"/>
  <c r="AA50" i="3"/>
  <c r="AA49" i="3"/>
  <c r="AA48" i="3"/>
  <c r="AA47" i="3"/>
  <c r="AA46" i="3"/>
  <c r="AA45" i="3"/>
  <c r="AA44" i="3"/>
  <c r="AA43" i="3"/>
  <c r="AA42" i="3"/>
  <c r="AA41" i="3"/>
  <c r="AA40" i="3"/>
  <c r="AA39" i="3"/>
  <c r="AA38" i="3"/>
  <c r="AA37" i="3"/>
  <c r="AA36" i="3"/>
  <c r="AA35" i="3"/>
  <c r="AA34" i="3"/>
  <c r="AA33" i="3"/>
  <c r="AA32" i="3"/>
  <c r="AA31" i="3"/>
  <c r="AA30" i="3"/>
  <c r="AA29" i="3"/>
  <c r="AA28" i="3"/>
  <c r="AA27" i="3"/>
  <c r="AA26" i="3"/>
  <c r="AA25" i="3"/>
  <c r="AA24" i="3"/>
  <c r="AA23" i="3"/>
  <c r="AA22" i="3"/>
  <c r="AA21" i="3"/>
  <c r="AA20" i="3"/>
  <c r="AA19" i="3"/>
  <c r="AA18" i="3"/>
  <c r="AA17" i="3"/>
  <c r="AA16" i="3"/>
  <c r="AA15" i="3"/>
  <c r="AA14" i="3"/>
  <c r="AA119" i="3"/>
  <c r="T38" i="3"/>
  <c r="R48" i="3"/>
  <c r="T48" i="3" s="1"/>
  <c r="V48" i="3" s="1"/>
  <c r="T107" i="3"/>
  <c r="S61" i="3"/>
  <c r="AC119" i="3"/>
  <c r="R106" i="3"/>
  <c r="AC106" i="3" s="1"/>
  <c r="S60" i="3"/>
  <c r="S115" i="3"/>
  <c r="T115" i="3"/>
  <c r="V115" i="3" s="1"/>
  <c r="S114" i="3"/>
  <c r="T114" i="3" s="1"/>
  <c r="S112" i="3"/>
  <c r="T112" i="3"/>
  <c r="S99" i="3"/>
  <c r="T99" i="3" s="1"/>
  <c r="S91" i="3"/>
  <c r="T91" i="3"/>
  <c r="V91" i="3" s="1"/>
  <c r="S90" i="3"/>
  <c r="U90" i="3" s="1"/>
  <c r="S89" i="3"/>
  <c r="U89" i="3"/>
  <c r="S88" i="3"/>
  <c r="T88" i="3" s="1"/>
  <c r="S87" i="3"/>
  <c r="U87" i="3"/>
  <c r="V87" i="3" s="1"/>
  <c r="S86" i="3"/>
  <c r="U86" i="3" s="1"/>
  <c r="S84" i="3"/>
  <c r="T84" i="3"/>
  <c r="S71" i="3"/>
  <c r="U71" i="3" s="1"/>
  <c r="S65" i="3"/>
  <c r="U65" i="3"/>
  <c r="S64" i="3"/>
  <c r="U64" i="3" s="1"/>
  <c r="S62" i="3"/>
  <c r="U62" i="3"/>
  <c r="S59" i="3"/>
  <c r="U59" i="3" s="1"/>
  <c r="S58" i="3"/>
  <c r="T58" i="3"/>
  <c r="U58" i="3"/>
  <c r="V58" i="3" s="1"/>
  <c r="S47" i="3"/>
  <c r="U47" i="3" s="1"/>
  <c r="S42" i="3"/>
  <c r="U42" i="3"/>
  <c r="S37" i="3"/>
  <c r="T37" i="3" s="1"/>
  <c r="V37" i="3" s="1"/>
  <c r="S36" i="3"/>
  <c r="V36" i="3" s="1"/>
  <c r="U36" i="3"/>
  <c r="S35" i="3"/>
  <c r="T35" i="3" s="1"/>
  <c r="S32" i="3"/>
  <c r="T32" i="3"/>
  <c r="U32" i="3" s="1"/>
  <c r="S31" i="3"/>
  <c r="T31" i="3"/>
  <c r="S30" i="3"/>
  <c r="U30" i="3" s="1"/>
  <c r="V30" i="3" s="1"/>
  <c r="S29" i="3"/>
  <c r="T29" i="3"/>
  <c r="V29" i="3" s="1"/>
  <c r="U29" i="3"/>
  <c r="S27" i="3"/>
  <c r="U27" i="3" s="1"/>
  <c r="S24" i="3"/>
  <c r="U24" i="3" s="1"/>
  <c r="T24" i="3"/>
  <c r="S23" i="3"/>
  <c r="U23" i="3" s="1"/>
  <c r="S20" i="3"/>
  <c r="V20" i="3" s="1"/>
  <c r="T20" i="3"/>
  <c r="S19" i="3"/>
  <c r="U19" i="3" s="1"/>
  <c r="S18" i="3"/>
  <c r="T18" i="3"/>
  <c r="T62" i="3"/>
  <c r="T30" i="3"/>
  <c r="T89" i="3"/>
  <c r="T42" i="3"/>
  <c r="V42" i="3" s="1"/>
  <c r="T87" i="3"/>
  <c r="U18" i="3"/>
  <c r="T23" i="3"/>
  <c r="V23" i="3" s="1"/>
  <c r="T47" i="3"/>
  <c r="T65" i="3"/>
  <c r="V65" i="3" s="1"/>
  <c r="U115" i="3"/>
  <c r="U112" i="3"/>
  <c r="V112" i="3" s="1"/>
  <c r="U91" i="3"/>
  <c r="U84" i="3"/>
  <c r="T36" i="3"/>
  <c r="U37" i="3"/>
  <c r="U31" i="3"/>
  <c r="V31" i="3" s="1"/>
  <c r="U20" i="3"/>
  <c r="S102" i="3"/>
  <c r="U102" i="3" s="1"/>
  <c r="U111" i="3"/>
  <c r="U110" i="3"/>
  <c r="U108" i="3"/>
  <c r="V108" i="3" s="1"/>
  <c r="U50" i="3"/>
  <c r="U40" i="3"/>
  <c r="U39" i="3"/>
  <c r="U17" i="3"/>
  <c r="S28" i="3"/>
  <c r="V28" i="3" s="1"/>
  <c r="S119" i="3"/>
  <c r="V43" i="3"/>
  <c r="V103" i="3"/>
  <c r="S98" i="3"/>
  <c r="V98" i="3"/>
  <c r="S97" i="3"/>
  <c r="V97" i="3" s="1"/>
  <c r="S66" i="3"/>
  <c r="V66" i="3"/>
  <c r="S63" i="3"/>
  <c r="V63" i="3" s="1"/>
  <c r="S57" i="3"/>
  <c r="V57" i="3"/>
  <c r="S55" i="3"/>
  <c r="V55" i="3" s="1"/>
  <c r="S54" i="3"/>
  <c r="V54" i="3"/>
  <c r="V38" i="3"/>
  <c r="S15" i="3"/>
  <c r="V15" i="3" s="1"/>
  <c r="V113" i="3"/>
  <c r="V111" i="3"/>
  <c r="V110" i="3"/>
  <c r="V109" i="3"/>
  <c r="V104" i="3"/>
  <c r="V101" i="3"/>
  <c r="V100" i="3"/>
  <c r="V96" i="3"/>
  <c r="V94" i="3"/>
  <c r="V93" i="3"/>
  <c r="V92" i="3"/>
  <c r="V89" i="3"/>
  <c r="V85" i="3"/>
  <c r="V84" i="3"/>
  <c r="V83" i="3"/>
  <c r="V82" i="3"/>
  <c r="V81" i="3"/>
  <c r="V80" i="3"/>
  <c r="V79" i="3"/>
  <c r="V78" i="3"/>
  <c r="V77" i="3"/>
  <c r="V76" i="3"/>
  <c r="V75" i="3"/>
  <c r="V74" i="3"/>
  <c r="V73" i="3"/>
  <c r="V72" i="3"/>
  <c r="V70" i="3"/>
  <c r="V69" i="3"/>
  <c r="V68" i="3"/>
  <c r="V67" i="3"/>
  <c r="V62" i="3"/>
  <c r="V56" i="3"/>
  <c r="V53" i="3"/>
  <c r="V52" i="3"/>
  <c r="V51" i="3"/>
  <c r="V50" i="3"/>
  <c r="V46" i="3"/>
  <c r="V45" i="3"/>
  <c r="V44" i="3"/>
  <c r="V41" i="3"/>
  <c r="V40" i="3"/>
  <c r="V39" i="3"/>
  <c r="V34" i="3"/>
  <c r="V33" i="3"/>
  <c r="V26" i="3"/>
  <c r="V25" i="3"/>
  <c r="V22" i="3"/>
  <c r="V21" i="3"/>
  <c r="V18" i="3"/>
  <c r="V16" i="3"/>
  <c r="V14" i="3"/>
  <c r="K115" i="3"/>
  <c r="K114" i="3"/>
  <c r="K113" i="3"/>
  <c r="K112" i="3"/>
  <c r="K111" i="3"/>
  <c r="K110" i="3"/>
  <c r="K109" i="3"/>
  <c r="K108" i="3"/>
  <c r="K107" i="3"/>
  <c r="K106" i="3"/>
  <c r="K105" i="3"/>
  <c r="K104" i="3"/>
  <c r="K103" i="3"/>
  <c r="K102" i="3"/>
  <c r="K101" i="3"/>
  <c r="K100" i="3"/>
  <c r="K99" i="3"/>
  <c r="K98" i="3"/>
  <c r="K97" i="3"/>
  <c r="K96" i="3"/>
  <c r="K95" i="3"/>
  <c r="K94" i="3"/>
  <c r="K93" i="3"/>
  <c r="K92" i="3"/>
  <c r="K91" i="3"/>
  <c r="K90" i="3"/>
  <c r="K89" i="3"/>
  <c r="K88" i="3"/>
  <c r="K87" i="3"/>
  <c r="K86" i="3"/>
  <c r="K85" i="3"/>
  <c r="K84" i="3"/>
  <c r="K83" i="3"/>
  <c r="K82" i="3"/>
  <c r="K81" i="3"/>
  <c r="K80" i="3"/>
  <c r="K79" i="3"/>
  <c r="K78" i="3"/>
  <c r="K77" i="3"/>
  <c r="K76" i="3"/>
  <c r="K75" i="3"/>
  <c r="K74" i="3"/>
  <c r="K73" i="3"/>
  <c r="K72" i="3"/>
  <c r="K71" i="3"/>
  <c r="K70" i="3"/>
  <c r="K69" i="3"/>
  <c r="K68" i="3"/>
  <c r="K67" i="3"/>
  <c r="K66" i="3"/>
  <c r="K65" i="3"/>
  <c r="K64" i="3"/>
  <c r="K63" i="3"/>
  <c r="K62" i="3"/>
  <c r="K61" i="3"/>
  <c r="V61" i="3"/>
  <c r="K60" i="3"/>
  <c r="V60" i="3"/>
  <c r="K59" i="3"/>
  <c r="K58" i="3"/>
  <c r="K57" i="3"/>
  <c r="K56" i="3"/>
  <c r="K55" i="3"/>
  <c r="K54" i="3"/>
  <c r="K53" i="3"/>
  <c r="K52" i="3"/>
  <c r="K51" i="3"/>
  <c r="K50" i="3"/>
  <c r="K49" i="3"/>
  <c r="S49" i="3" s="1"/>
  <c r="V49" i="3" s="1"/>
  <c r="K48" i="3"/>
  <c r="K47" i="3"/>
  <c r="K46" i="3"/>
  <c r="K45" i="3"/>
  <c r="K44" i="3"/>
  <c r="K43" i="3"/>
  <c r="K42" i="3"/>
  <c r="K41" i="3"/>
  <c r="K40" i="3"/>
  <c r="K39" i="3"/>
  <c r="K38" i="3"/>
  <c r="K37" i="3"/>
  <c r="K36" i="3"/>
  <c r="K35" i="3"/>
  <c r="K34" i="3"/>
  <c r="K33" i="3"/>
  <c r="K32" i="3"/>
  <c r="K31" i="3"/>
  <c r="K30" i="3"/>
  <c r="K29" i="3"/>
  <c r="K28" i="3"/>
  <c r="K27" i="3"/>
  <c r="K26" i="3"/>
  <c r="K25" i="3"/>
  <c r="K24" i="3"/>
  <c r="K23" i="3"/>
  <c r="K22" i="3"/>
  <c r="K21" i="3"/>
  <c r="K20" i="3"/>
  <c r="K19" i="3"/>
  <c r="K18" i="3"/>
  <c r="K17" i="3"/>
  <c r="K16" i="3"/>
  <c r="K15" i="3"/>
  <c r="K14" i="3"/>
  <c r="K116" i="3" s="1"/>
  <c r="K121" i="3" s="1"/>
  <c r="H116" i="3"/>
  <c r="H121" i="3"/>
  <c r="I116" i="3"/>
  <c r="I121" i="3" s="1"/>
  <c r="J116" i="3"/>
  <c r="J121" i="3"/>
  <c r="L116" i="3"/>
  <c r="L121" i="3" s="1"/>
  <c r="M116" i="3"/>
  <c r="M121" i="3"/>
  <c r="N116" i="3"/>
  <c r="N121" i="3" s="1"/>
  <c r="O116" i="3"/>
  <c r="O121" i="3"/>
  <c r="P116" i="3"/>
  <c r="P121" i="3" s="1"/>
  <c r="Q116" i="3"/>
  <c r="Q121" i="3"/>
  <c r="G116" i="3"/>
  <c r="G121" i="3" s="1"/>
  <c r="V107" i="3"/>
  <c r="V47" i="3" l="1"/>
  <c r="V32" i="3"/>
  <c r="V24" i="3"/>
  <c r="R116" i="3"/>
  <c r="V19" i="3"/>
  <c r="V86" i="3"/>
  <c r="V90" i="3"/>
  <c r="T90" i="3"/>
  <c r="U114" i="3"/>
  <c r="V114" i="3" s="1"/>
  <c r="T27" i="3"/>
  <c r="V27" i="3" s="1"/>
  <c r="AC48" i="3"/>
  <c r="S116" i="3"/>
  <c r="T19" i="3"/>
  <c r="T64" i="3"/>
  <c r="V64" i="3" s="1"/>
  <c r="T86" i="3"/>
  <c r="U35" i="3"/>
  <c r="U116" i="3" s="1"/>
  <c r="V17" i="3"/>
  <c r="V88" i="3"/>
  <c r="V102" i="3"/>
  <c r="U99" i="3"/>
  <c r="V99" i="3" s="1"/>
  <c r="T71" i="3"/>
  <c r="V71" i="3" s="1"/>
  <c r="T59" i="3"/>
  <c r="V59" i="3" s="1"/>
  <c r="U88" i="3"/>
  <c r="T106" i="3"/>
  <c r="V106" i="3" s="1"/>
  <c r="U117" i="3" l="1"/>
  <c r="U121" i="3"/>
  <c r="U122" i="3" s="1"/>
  <c r="V116" i="3"/>
  <c r="R121" i="3"/>
  <c r="R117" i="3"/>
  <c r="AC117" i="3" s="1"/>
  <c r="AC116" i="3"/>
  <c r="T116" i="3"/>
  <c r="S117" i="3"/>
  <c r="S121" i="3"/>
  <c r="S122" i="3" s="1"/>
  <c r="V35" i="3"/>
  <c r="V121" i="3" l="1"/>
  <c r="V122" i="3" s="1"/>
  <c r="V117" i="3"/>
  <c r="R122" i="3"/>
  <c r="R124" i="3" s="1"/>
  <c r="R126" i="3" s="1"/>
  <c r="AC121" i="3"/>
  <c r="T117" i="3"/>
  <c r="T121" i="3"/>
  <c r="T122" i="3" s="1"/>
</calcChain>
</file>

<file path=xl/sharedStrings.xml><?xml version="1.0" encoding="utf-8"?>
<sst xmlns="http://schemas.openxmlformats.org/spreadsheetml/2006/main" count="2536" uniqueCount="1154">
  <si>
    <t xml:space="preserve"> </t>
  </si>
  <si>
    <t>CAPÍTULO II</t>
  </si>
  <si>
    <t xml:space="preserve">Planilla Anexa al Artículo  Nº 11 </t>
  </si>
  <si>
    <t>CONTRATACIÓN DE OBRAS O ADQUISICIÓN DE BIENES Y SERVICIOS</t>
  </si>
  <si>
    <t>CON INCIDENCIA EN EJERCICIOS FUTUROS</t>
  </si>
  <si>
    <t>JURISDICCIÓN</t>
  </si>
  <si>
    <t>SERVICIO</t>
  </si>
  <si>
    <t>PROGRAMA</t>
  </si>
  <si>
    <t>RESTO</t>
  </si>
  <si>
    <t>TOTAL</t>
  </si>
  <si>
    <t>SUBPROGRAMA</t>
  </si>
  <si>
    <t>Malla III - 204 Ruta Nacional Nº 9 - Villa del Totoral Km. 784,47 - Límite con Santiago del Estero Km. 910</t>
  </si>
  <si>
    <t>Malla 539 - Ruta Nacional Nº 14 - Campo Grande Km. 915 - Empalme Ruta Provincial Nº 20 Gramado - Km. 1056,3</t>
  </si>
  <si>
    <t>Malla 504</t>
  </si>
  <si>
    <t>Malla 313 B</t>
  </si>
  <si>
    <t xml:space="preserve">Malla 311 </t>
  </si>
  <si>
    <t xml:space="preserve">Malla 513 C </t>
  </si>
  <si>
    <t xml:space="preserve">Malla 441 </t>
  </si>
  <si>
    <t>Malla 408 A</t>
  </si>
  <si>
    <t>Malla 104</t>
  </si>
  <si>
    <t>Malla 207/304</t>
  </si>
  <si>
    <t>Malla 131</t>
  </si>
  <si>
    <t>Malla 408 D - Tucumán - Santiago del Estero</t>
  </si>
  <si>
    <t>Malla 130</t>
  </si>
  <si>
    <t>Ruta Nacional N°12 - Intersección Ruta Nacional N°9 - Intersección Ruta Nacional N°6 - Planta Zárate - Provincia de Buenos Aires</t>
  </si>
  <si>
    <t>Ruta Nacional N° 3 - Tramo: Límite Río Negro /Chubut - Puerto Madryn - Sección: Puente sobre Arroyo Verde (Km. 1.307,15)</t>
  </si>
  <si>
    <t xml:space="preserve">Ruta Nacional N° 20 - Tramo: Empalme Ruta Provincial Nº 5 B - Empalme Ruta Nacional Nº 79 (Quines) - Sección: Puente Km. 264 </t>
  </si>
  <si>
    <t>Ruta Nacional N° 16 - Joaquín V. Gonzalez - Metán - Puente sobre Río Juramento - Provincia de Salta</t>
  </si>
  <si>
    <t>Ruta Nacional Nº 8 - Autopista Pilar - Pergamino (Tramo:4) - Arroyo Cahuané Km. 143,10 - Arroyo Helves Km. 168,76 - Duplicación de Calzada</t>
  </si>
  <si>
    <t>Ruta Nacional Nº 8 Autopista Pilar - Pergamino (Tramo: 3) Puente sobre Arroyo Gomez Km. 116,99 Progresiva 8.460 - Puente sobre Arroyo Cahuané Km. 143,10 Progresiva 34.587  - Duplicación de Calzada</t>
  </si>
  <si>
    <t>Ruta Nacional N° 3 - Tramo: Empalme Ruta Provincial N° 39 - Acceso a Rada Tilly - Sección: Km. 1.822,20 - Km. 1.842,77</t>
  </si>
  <si>
    <t>Ruta Nacional Nº 40 - 76 - Tramo: Límite con la Provincia de San Juan - Piedra Pintada (Cuesta de Miranda) / Empalme Ruta Nacional Nº 40 (Villa Unión) - Villa Castelli  - Sección: Km. 3711,28 - Km. 3808 / Km. 112,74 - Km. 149,62</t>
  </si>
  <si>
    <t>IMPORTE A DEVENGAR                                                                                                                                                                       (en pesos)</t>
  </si>
  <si>
    <t>OBRA DE INVERSIÓN</t>
  </si>
  <si>
    <t>PROYECTO</t>
  </si>
  <si>
    <t>Ruta Nº 34 - Travesía Urbana por Taboada</t>
  </si>
  <si>
    <t>Ruta Nacional N° 158 - Tramo: Colonia Prosperidad - Las Varillas - Sección: km 33,33 - km 76,12</t>
  </si>
  <si>
    <t>Ruta Nacional N° 12 - Tramo: Arroyo Alcaraz - Arroyo Feliciano - Sección: km 558,00 - km 578,00</t>
  </si>
  <si>
    <t>Ruta Nacional N° 12 - Tramo: Arroyo Feliciano - Ruta Provincial 6 - Sección: km 578,00 - km 593,00</t>
  </si>
  <si>
    <t>Ruta Nacional N° 95 - Tramo: Límite con Chaco - Empalme Ruta Nacional N°86 - Sección: Empalme Ruta Nacional N°81 - Empalme Ruta Nacional N°86</t>
  </si>
  <si>
    <t>Ruta Nacional N° 9 - Tramo: Puente sobre Río Los Místoles</t>
  </si>
  <si>
    <t>Ruta Nacional N° 7 - Tramo: Puente sobre Arroyo Seco</t>
  </si>
  <si>
    <t>Autopista Ruta Nacional Nº22: Cipoletti-Zapala-Tramo Corredor del Comahue (R.N.Nº1V22) Sección Tercer Puente entre Neuquén-Cipoletti (Variante)</t>
  </si>
  <si>
    <t>Ruta Nacional Nº 149 - Las Flores - Iglesias</t>
  </si>
  <si>
    <t>Construcción de Puentes de Menor Volumen de Obra</t>
  </si>
  <si>
    <t>Malla 114 - Nacional</t>
  </si>
  <si>
    <t>Ruta Nacional N° 11 - Corredor Vial V: Ruta 4 - Sección: km 339,00 - km 340,36</t>
  </si>
  <si>
    <t>Autopista Ruta Nacional N° 7 Luján - Junín - Variante Chacabuco</t>
  </si>
  <si>
    <t>Autopista Ruta Nacional N° 19 - San Francisco - Córdoba Tramo San Francisco - Jeanmarie</t>
  </si>
  <si>
    <t>Autopista Ruta Nacional N° 19 - San Francisco - Córdoba Sección Jeanmarie - Arroyito</t>
  </si>
  <si>
    <t>Autopista Ruta Nacional N° 19 San Francisco  - Córdoba Tramo Arroyito - Empalme Ruta Nacional Nº19 actual (Río Primero) - Sección I</t>
  </si>
  <si>
    <t>Autopista Ruta Nacional N° 19 San Francisco - Córdoba Tramo Arroyito  - Empalme Ruta Nacional Nº19 actual (Río Primero) Sección II</t>
  </si>
  <si>
    <t>Autopista Ruta Nacional N° 36 - Córdoba - Río Cuarto - Sección: Perilago Almafuerte</t>
  </si>
  <si>
    <t>Autopista Ruta Nacional N° 3 - Cañuelas - Azul  Sección: San Miguel del Monte - Acceso Gorchs</t>
  </si>
  <si>
    <t>Autopista Ruta Nacional N° 3 - Cañuelas - Azul  Sección: Acceso Gorchs - Las Flores</t>
  </si>
  <si>
    <t>Autopista Ruta Nacional N°7 - Carmen de Areco  Chacabuco</t>
  </si>
  <si>
    <t>Autopista Ruta Nacional N° 12 Posadas - Puerto Iguazú  Sección: Santa Ana - San Ignacio</t>
  </si>
  <si>
    <t>Ruta Nacional N° 34 - Corredor del NOA  Sección: Rosario de la Frontera - Metán</t>
  </si>
  <si>
    <t>Ruta Segura Ruta Nacional N° 40 - San Juan -  San José de Jáchal  Sección: Intersección Ruta Nacional N° A014 - Albardon-</t>
  </si>
  <si>
    <t>Autopista Ruta Nacional N° 36 - Córdoba - Río Cuarto  Sección: Alcira Gigena - Elena</t>
  </si>
  <si>
    <t>Autopista Ruta Nacional N° 36 - Córdoba - Río Cuarto  Sección: Almafuerte - San Agustín</t>
  </si>
  <si>
    <t>Autopista Ruta Nacional N° 36 - Córdoba - Río Cuarto  Sección: Elena - Almafuerte</t>
  </si>
  <si>
    <t>Ruta Nacional Nº16 Rehabilitación y Accesos a Barranqueras - Tramo: Límite Corrientes/Chaco - Makalle - Sección: Distribuidor Acceso a Barranqueras</t>
  </si>
  <si>
    <t>Autopista Ruta Nacional N° 5 - Luján - Carlos Casares  Sección: Bypass Luján</t>
  </si>
  <si>
    <t>Autopista Ruta Nacional N° A019 - Anillo de Córdoba  Sección: Circunvalación Córdoba 2</t>
  </si>
  <si>
    <t>Ruta Nacional N° 40 - Corredor Vial Los Cipreses - Samoré  Sección: Circunvalación Villa Angostura</t>
  </si>
  <si>
    <t>Autopista Ruta Nacional N° 3 - Puerto Madryn - Trelew</t>
  </si>
  <si>
    <t>Ruta Nacional N°150 - Iglesia - Agua Negra  - Sección: Las Flores - Peñasquito</t>
  </si>
  <si>
    <t>Ruta Nacional Nº35 Tramo:  Winifreda-Castex - Sección: Km. 370 - Km. 404</t>
  </si>
  <si>
    <t>Construcción de Puente sobre Río Grande y Conexión con Ruta Nacional N° 9 San Salvador de Jujuy</t>
  </si>
  <si>
    <t>Autopista Ruta Nacional N° 33 - Rufino - Rosario Sección: Firmat - Sanford</t>
  </si>
  <si>
    <t>Ruta Nacional N° 34 - Corredor del NOA  Sección: Intersección Ruta Nacional N° 9 - Limite Salta / Jujuy</t>
  </si>
  <si>
    <t>Autopista Ruta Nacional N° 9 - Córdoba - Santiago del Estero Sección Arroyo El Carnero - Villa Totoral</t>
  </si>
  <si>
    <t>Autopista Ruta Nacional N° 33 - Rufino - Rosario  Sección: Venado Tuerto - Firmat</t>
  </si>
  <si>
    <t>Autopista Ruta Nacional N° 5 - Carlos Casares - Santa Rosa  Sección: Anguil - Santa Rosa</t>
  </si>
  <si>
    <t>Ruta Nacional N° 9 - Corredor del NOA  Sección: Termas de Río Hondo - Intersección Ruta Provincial N° 323</t>
  </si>
  <si>
    <t>Ruta Nacional N° 9 - Corredor del NOA  Sección: Intersección Ruta Provincial N° 323 - Acceso Lastenia</t>
  </si>
  <si>
    <t>Ruta Nacional N° 9 - Corredor del NOA  Sección: Acceso Lastenia - Intersección Ruta Nacional N° 38</t>
  </si>
  <si>
    <t>Ruta Nacional N° 9 - Corredor del NOA  Sección: Acceso a  Cadillal - Acceso a  Raco</t>
  </si>
  <si>
    <t>Autopista Ruta Nacional N° 12 Corrientes - Posadas  Sección: Salida Corrientes - Paso de la Patria</t>
  </si>
  <si>
    <t>Autopista Ruta Nacional N° 33 - Rufino - Rosario  Sección: Rufino - Venado Tuerto</t>
  </si>
  <si>
    <t>Ruta Nacional N° 34 - Corredor del NOA  Sección: Limite Salta/Jujuy - San Pedro de Jujuy</t>
  </si>
  <si>
    <t>Autopista Ruta Nacional N° 40 - Mendoza - San Juan Sección: Acceso Aeropuerto El Plumerillo - Limite Mendoza / San Juan</t>
  </si>
  <si>
    <t>Autopista Ruta Nacional N° 0205 - Cañuelas - Saladillo  Sección: Cañuelas - Lobos</t>
  </si>
  <si>
    <t>Autopista Ruta Nacional N° 3 - Cañuelas - Azul  Sección: Las Flores - Cacharí</t>
  </si>
  <si>
    <t>Autopista Ruta Nacional N° 3 - Cañuelas - Azul  Sección: Cacharí - Azul</t>
  </si>
  <si>
    <t>Autopista Ruta Nacional N° 5 - Luján - Carlos Casares  Sección: Suipacha - Chivilcoy</t>
  </si>
  <si>
    <t>Autopista Ruta Nacional N° 5 - Luján - Carlos Casares  Sección: Chivilcoy - Bragado</t>
  </si>
  <si>
    <t>Ruta Nacional N°3 -Accesos a Puerto de Bahía Blanca Sección: Ingreso a Bahía Blanca - Intersección  Ruta Nacional N° 33</t>
  </si>
  <si>
    <t>Ruta Nacional Nº 12 - Travesía Urbana de Corrientes</t>
  </si>
  <si>
    <t>Ruta Nacional N°3 - Accesos a Puerto de Bahía Blanca Sección: Intersección Ruta Nacional N° 33 - Intersección  Ruta Nacional N° 22</t>
  </si>
  <si>
    <t>Autopista Ruta Nacional N° 3 - Puerto Madryn - Trelew Sección: Accesos a Puerto Madryn</t>
  </si>
  <si>
    <t>Autopista Ruta Nacional N° 3 - Puerto Madryn - Trelew  Sección: Accesos a Trelew</t>
  </si>
  <si>
    <t>Autopista Ruta Nacional N° 40 - Mendoza - San Juan  Sección: Lte. Mendoza/San Juan - Intersección Calle 8</t>
  </si>
  <si>
    <t>Ruta Nacional N° 34 - Corredor del NOA  Sección: Metán - Intersección Ruta Provincial N° 48</t>
  </si>
  <si>
    <t>Ruta Nacional N° 34 - Corredor del NOA  Sección: Intersección Ruta Provincial N° 48 - Intersección Ruta Nacional N° 9</t>
  </si>
  <si>
    <t>Autopista Ruta Nacional Nº7 San Luis - Tramo: Distribuidor R.N.Nº7 y R.N.Nº146</t>
  </si>
  <si>
    <t>Autopista Ruta Nacional Nº7  San Luis - Tramo Travesía Urbana Villa Mercedes</t>
  </si>
  <si>
    <t>Ruta Nacional N° 3 - Corredor Vial Tierra del Fuego Sección: Tolhuin - Ushuaia</t>
  </si>
  <si>
    <t>Ruta Segura Ruta Nacional N° 40 - San Juan -  San José de Jáchal  Sección: Albardón - Talacasto</t>
  </si>
  <si>
    <t>Autopista Ruta Nacional N° 158 - San Francisco - Río Cuarto  Sección: Villa María - General Deheza</t>
  </si>
  <si>
    <t>Autopista Ruta Nacional N° 158 - San Francisco - Río Cuarto  Sección: General Deheza - Rio Cuarto</t>
  </si>
  <si>
    <t>Tercer Carril Autopista 9 Buenos Aires - Rosario - Ruta Nacional Nº9 - Sección: Intersección Ruta Nacional N° 12 - Intersección Ruta Provincial N° 41</t>
  </si>
  <si>
    <t>Tercer Carril Autopista 9 Buenos Aires - Rosario - Ruta Nacional Nº9 - Sección: Intersección Ruta Provincial N° 41 - Intersección Ruta Provincial N° 90</t>
  </si>
  <si>
    <t>Tercer Carril Autopista 9 Buenos Aires - Rosario - Ruta Nacional Nº9 - Sección: Intersección Ruta Provincial N° 90 - Intersección Ruta Nacional N° A008</t>
  </si>
  <si>
    <t>Tercer Carril Autopista 9 Rosario - Cañada Gómez - Ruta Nacional Nº9 - Sección: Intersección Ruta Nacional N° A008 - Intersección Ruta Nacional N° A012</t>
  </si>
  <si>
    <t>Ruta Nacional N° A005  - Circunvalación Río Cuarto - Sección: Intersección Ruta Nacional N° 36 - Intersección Ruta Nacional N° 8</t>
  </si>
  <si>
    <t>Ensanche Ruta Provincial N° 8 - San Miguel - Pilar - Sección: Buen Ayre - Pilar - Ruta Provincial N° 202 - Ruta Provincial N° 197</t>
  </si>
  <si>
    <t>Tramo: Acceso Ricchieri - Puente La Noria - Sección: Puente la Noria (Vinculación de Ruta Nacional N° A001 con Camino Negro)</t>
  </si>
  <si>
    <t>Pavimentación Ruta Nacional N° 40 - Neuquén - Malargüe  Sección: Ranquil Norte - La Pasarela</t>
  </si>
  <si>
    <t>Ruta Nacional N°149 - Uspallata -  Barreal  Sección: Uspallata - Intersección Ruta Nacional N° 153</t>
  </si>
  <si>
    <t>Ruta nacional N° 78 - Tramo: Chilecito - Tinogasta - Sección: Fin del Pavimento - Inicio del Pavimento</t>
  </si>
  <si>
    <t>Nueva Ruta Nacional N° 151 - Neuquén - Dique Ballester Sección: Intersección Ruta Provincial N° 7 - Intersección Ruta Nacional N° 22</t>
  </si>
  <si>
    <t>Reconstrucción Ruta Nacional N° 0152 - General Acha - Puelches Sección: Intersección Ruta Nacional N° 143 - Puelches</t>
  </si>
  <si>
    <t>Ruta Nacional Nº146 Tramo: Monte Coman - San Rafael R.N.Nº143 - Sección: 353,63</t>
  </si>
  <si>
    <t>Ruta Nacional Nº66 Corredor NOA -Tramo: Intersección R.N.Nº34 -Intersección R.N.Nº9</t>
  </si>
  <si>
    <t>Repavimentación Ruta Nacional N°66 - Tramo: Empalme Ruta Nacional N°9 - Empalme Ruta Nacional N° 34 - Sección: Km 0,0 - Km 37,84</t>
  </si>
  <si>
    <t>Ruta Segura Ruta Nacional N° 40 - San Juan -  San José de Jáchal  Sección: Talacasto - Intersección Ruta Nacional N° 150</t>
  </si>
  <si>
    <t>Ruta Nacional N°12 - Ceibas - Paraná  - Sección: Acceso sur Paraná</t>
  </si>
  <si>
    <t>Ruta Nacional N°9 - Acceso Parque Industrial y Puertos de Zárate</t>
  </si>
  <si>
    <t>Varios tramos de Rutas Nacionales en las provincias de Buenos Aires, Córdoba y Santa Fe</t>
  </si>
  <si>
    <t>Varios tramos de Rutas Nacionales en las provincias de Mendoza, San Juan, San Luis, La Rioja</t>
  </si>
  <si>
    <t>Varios tramos de Rutas Nacionales en las provincias de Tucumán, Salta, Jujuy, Catamarca, Santiago del Estero, Chaco</t>
  </si>
  <si>
    <t>Varios tramos de Rutas Nacionales en las provincias de La Pampa, Chubut, Santa Cruz</t>
  </si>
  <si>
    <t>Varios tramos de Rutas Nacionales en las provincias de Corrientes, Entre Ríos, Misiones, Formosa</t>
  </si>
  <si>
    <t>Varios tramos de Rutas Nacionales en las provincias de Neuquén, Buenos Aires, Río Negro</t>
  </si>
  <si>
    <t>Rutas Nacionales 0003 y Complementaria "J" - Tramos varios</t>
  </si>
  <si>
    <t>Ruta Nacional N° 14 - Tramo:Tobuna - Empalme Ruta Nacional N° 101 - Sección: Progresiva 1116,40 - Progresiva 1127,42</t>
  </si>
  <si>
    <t>Ruta Nacional N° 89 - Tramo: Quimilí - Suncho Corral - Sección: km 381,91 - km 490,51</t>
  </si>
  <si>
    <t>Ruta Nacional N° 154 - Tramo: Empalme Ruta Nacional N°35 - Empalme Ruta Nacional N°22 - Sección: Empalme Ruta Nacional N°35 - Empalme Ruta Provincial - km 0,00 - km 66,50</t>
  </si>
  <si>
    <t>Ruta Nacional N° 86 - Tramo: Villa General Güemes - Posta Cambio Zalazar - Sección: Villa General Güemes - San Martín 2</t>
  </si>
  <si>
    <t>Ruta Nacional N° 3 - Tramo: Salida Río Gallegos - Límite Internacional con Chile - Sección: km 2610,62 - km 2618,00</t>
  </si>
  <si>
    <t>Ruta Nacional N° 178 - Tramo: Empalme Ruta Nacional N° 1V09 - Empalme Ruta Provincial 65 - Sección: km 166,88 - km 206,81</t>
  </si>
  <si>
    <t>Ruta Nacional N° 9 - Tramo: Puente sobre Río Jesús María</t>
  </si>
  <si>
    <t>Ruta Nacional Nº11- Tramo: Intersección Ruta Nacional NºA012 - Intersección Ruta Nacional NºA007</t>
  </si>
  <si>
    <t>Mantenimiento Ruta Nacional Nº38</t>
  </si>
  <si>
    <t>Ruta Nacional N° 33 - Tramo Bahía Blanca - Pigué - Sección: Intersección Ruta Nacional N° 3 - Ex Ruta Nacional N° 33</t>
  </si>
  <si>
    <t>Ruta Nacional N° 3, Ruta Nacional N°40, Ruta Nacional N°281, Ruta Nacional N°288, Ruta Nacional N°293 - Tramo: Transferencia por Funciones Operativa (T.F.O.) Santa Cruz - Convenio 15 - Sección: Tramos Varios</t>
  </si>
  <si>
    <t>Rutas Nacionales Varias en Zona Centro: Provincia de Córdoba, Provincia de Mendoza, Provincia de La Rioja, Provincia de San Juan y Provincia de San Luis</t>
  </si>
  <si>
    <t>Rutas Nacionales Varias en Zona Norte: Provincia de Tucumán, Provincia de Salta, Provincia de Jujuy, Provincia de Catamarca y Provincia de Santiago del Estero</t>
  </si>
  <si>
    <t>Obras Menores de Seguridad Vial Nacional - Rutas Varias</t>
  </si>
  <si>
    <t>Ruta Nacional N° 65 - Tramo: Empalme Ruta Nacional N° 38 - Límite con Catamarca - Sección: km 0,00 - km 48,00</t>
  </si>
  <si>
    <t>Ruta Nacional Nº 3 Salida Río Gallegos - Límite Internacional con Chile Progreso 2.633,00 - Progreso 2.656,00</t>
  </si>
  <si>
    <t>Ruta Nacional Nº 38 - Empalme Av. Felipe Varela - Empalme Ruta Provincial Nº 9 - Km. 430,40 - Km. 459,93</t>
  </si>
  <si>
    <t>Ruta Nacional Nº 38 - Empalme Ruta Provincial Nº 9 - Límite con Catamarca - Km. 459,93 - Km. 506,02</t>
  </si>
  <si>
    <t>Ruta Nacional Nº 98 - Límite con Santa Fe - Banderas - Km. 180 - Km. 226</t>
  </si>
  <si>
    <t>Ruta Nacional Nº 3 - Ruta Nacional Nº 25 Trelew - Malaspina - Km. 1460 - Km. 1691,45</t>
  </si>
  <si>
    <t>Ruta Nacional N°12 Empalme Ruta Provincial Nº 1 - Río Guayquiraro Límite con Corrientes - Km. 604,7 - Km. 647,2 - Bacheo Fresado y Repavimentación de Calzada</t>
  </si>
  <si>
    <t>Ruta Nacional N° 131 - Empalme Ruta Nacional N°12 - Empalme Ruta Provincial N° 11</t>
  </si>
  <si>
    <t>Ruta Nacional N° 260 - Tramo: Empalme Ruta Nacional Nº 40 - Limite con Chile - Sección: km 0,00 - km 104,63</t>
  </si>
  <si>
    <t>Ruta Nacional N° 38 - Tramo: Límite con Córdoba - Empalme Ruta Nacional Nº 79 - Sección: Km. 211,58 - Km. 287,54</t>
  </si>
  <si>
    <t>Ruta Nacional N° 118; Tramo: Empalme Ruta Provincial Nº 5 - Empalme Ruta Nacional Nº 12; Sección: km. 136,88 - km. 196,06</t>
  </si>
  <si>
    <t>Ruta Nacional N° 143 - Tramo: Club Ingeniero Balloffet - Empalme Ruta Nacional N° 146 - Sección: km 516,29 - km 520,77</t>
  </si>
  <si>
    <t>Accesos a Localidades desde Rutas Nacionales</t>
  </si>
  <si>
    <t>Ruta Nacional N° 34 - Obra Puente Río Caraparí - Km 1480</t>
  </si>
  <si>
    <t>Ruta Nacional N° 148 - Tramo: Límite  San Luis y  Córdoba - Empalme Ruta Provincial 14 (Villa Dolores) - Sección: km 925,12 - km 966,42</t>
  </si>
  <si>
    <t>Ruta Nacional N° 20 - Tramo: Tramo: Límite  Córdona y  San Luis - Empalme Ruta Nacional N° 79 ( Quines) - Sección: km 214,94 - km 266,41</t>
  </si>
  <si>
    <t>Ruta Nacional N° 3 - Tramo: Empalme Ruta Nacional N° 1V03 Paraje El Triángulo - Empalme Ex Ruta Nacional N° 1V03 - Sección:  km 682,46 - km 683,49</t>
  </si>
  <si>
    <t>Ruta Nacional N° 1V03 - Tramo: Empalme Ruta Nacional N°3 - Bahía Blanca  - Sección: km 677,39 - km 680,88</t>
  </si>
  <si>
    <t>Ruta Nacional N° 86 - Tramo: Villa General Güemes - Posta Cambio Zalazar - Sección: San Martín 2 - Posta Cambio  Zalazar</t>
  </si>
  <si>
    <t>Construcción Segunda Calzada Ruta Nacional Nº 20 - Tramo Caucete - Avenida de Circunvalación - Provincia de  San Juan</t>
  </si>
  <si>
    <t>Ruta Nacional N° 89 - Suncho Corral - Empalme  Ruta Nacional N° 34</t>
  </si>
  <si>
    <t>Total</t>
  </si>
  <si>
    <t>Señalamiento Horizontal Zona Sur - Etapa IIIb - Provincia de Neuquén, Provincia de Chubut, Provincia de La Pampa, Provincia de Río Negro y Provincia de Santa Cruz</t>
  </si>
  <si>
    <t>Señalamiento Vertical en Rutas Varias - Provincia de Chubut</t>
  </si>
  <si>
    <t>Señalamiento Horizontal en Varias Rutas Nacionales de la Zona Litoral:  Provincias de Santa Fe, Corrientes, Entre Ríos, Misiones, Formosa - Etapa IIIb</t>
  </si>
  <si>
    <t>Obra de Señalamiento Vertical en Varias Rutas Nacionales - Provincia de Río Negro</t>
  </si>
  <si>
    <t>Señalamiento Horizontal en Varias Rutas Nacionales de la Zona Norte:  Provincias de Tucumán, Salta, Catamarca, La Rioja, Jujuy,  Santiago del Estero - Etapa Iva</t>
  </si>
  <si>
    <t>Señalamiento Horizontal en Varias Rutas Nacionales de la Zona Centro: Provincias de Buenos Aires, Córdoba, Mendoza, San Juan, San Luis, La Pampa - Etapa Iva</t>
  </si>
  <si>
    <t>Ruta Nacional N° 9 - Tramo: Salta - Límite con  Jujuy</t>
  </si>
  <si>
    <t>Señalamiento Horizontal en Varias Rutas Nacionales de la Zona Sur: Provincias de Buenos Aires, Río Negro, La Pampa, Chubut, Neuquén, Santa Cruz, Tierra del Fuego - Etapa IVa</t>
  </si>
  <si>
    <t>Señalamiento Horizontal en Varias Rutas Nacionales de la Zona Litoral: Provincias de Buenos Aires, Santa Fe, Corrientes, Entre Ríos, Misiones, Chaco y  Formosa - Etapa Iva</t>
  </si>
  <si>
    <t>Ruta Nacional N° 33 - Tramo: Trenque Lauquen - Rufino - Sección: km 320,55 - km 384,00</t>
  </si>
  <si>
    <t>Ruta Nacional N° 33 - Tramo: Trenque Lauquen - Rufino  - Sección:km 384,00 - km 436,45</t>
  </si>
  <si>
    <t>Ruta Nacional N° 33 - Tramo: Trenque Lauquen - Rufino  - Sección:km 436,45 - km 488,05</t>
  </si>
  <si>
    <t>Ruta Nacional N° 33 -Tramo: Trenque Lauquen - Rufino - Sección:km 488,05 - km 537,32</t>
  </si>
  <si>
    <t xml:space="preserve">Ruta Nacional N° IV38 - Tramo: Acceso Monteros - Empalme Ruta Nacional N°  38 (actual) - Sección km 759 - km 780 </t>
  </si>
  <si>
    <t>Ruta Nacional N° 118 - Tramo: Empalme Ruta Nacional N° 12 (SUR) - Empalme Ruta Provincial 5 - Sección: km 0,00 - km 136,88</t>
  </si>
  <si>
    <t>Ruta Nacional N° 25 - Tramo: Las Plumas - Empalme Ruta Provincial 27(Acceso a El Sombrero) - Sección: km 207,14 - km 234,12</t>
  </si>
  <si>
    <t>Ruta Nacional N° 95 - Tramo: Límite con Chaco - Empalme Ruta Nacional N°86 - Sección: Límite con Chaco - Empalme Ruta Nacional N°81</t>
  </si>
  <si>
    <t>Ruta Nacional N° 34 - Tramo: Empalme Ruta Nacional N°9 (Izquierda) - Límite Provincia de Salta y  Jujuy - Sección: km 1129,43 - km 1149,98</t>
  </si>
  <si>
    <t>Ruta Nacional N° 242 - Tramo: Acceso a  Las Lajas - Cambio de Pavimento  - Sección: km 0 - km 25,34</t>
  </si>
  <si>
    <t>Autopista  Ruta Nacional N° 7 de Los Andes - Palmira - Luján de Cuyo</t>
  </si>
  <si>
    <t>Autopista Ruta Nacional Nº95 Travesía Urbana Sáenz Peña Calle 251 - Calle 351 - Tramo: km 1109,44 - 1115,69</t>
  </si>
  <si>
    <t>Ruta Provincial N° 7 (Neuquén) - Ruta del Petróleo. Tramo: Centenario - Añelo - Sección: Centenario - Empalme Ruta Provincial N° 51 y Ruta Provincial N° 17 - Sección: Empalme Ruta Provincial N° 7 - Intersección Ruta Provincial N° 8</t>
  </si>
  <si>
    <t>Autopista Ruta Nacional N° 16 - Roque Sáenz Peña - Salta  Sección: Lte. Chaco/Santiago Estero - El Caburé</t>
  </si>
  <si>
    <t>Autopista  Ruta Nacional N° 7 de Los Andes  Sección: Variante Uspallata</t>
  </si>
  <si>
    <t>Autopista  Ruta Nacional N°38 de Las Sierras  Sección: Intersección Autopista Ruta Nacional N°20 - Dique San Roque</t>
  </si>
  <si>
    <t>Autopista  Ruta Nacional N° 7 de Los Andes  Sección: Túneles Libertadores y Caracoles</t>
  </si>
  <si>
    <t>Autopista  Ruta Nacional N° 7 de Los Andes  Sección: Potrerillos - Uspallata</t>
  </si>
  <si>
    <t>Autopista  Ruta Nacional N° 7 de Los Andes  Sección: Uspallata - Las Cuevas</t>
  </si>
  <si>
    <t>Accesos a Puertos de Rosario - Sección: Travesía Urbana por Timbúes</t>
  </si>
  <si>
    <t>Autopista Ruta Nacional N° 16 - Roque Sáenz Peña - Salta Sección: El Caburé - Monte Quemado</t>
  </si>
  <si>
    <t>Autopista Ruta Nacional N° 16 - Roque Sáenz Peña - Salta  Sección: Monte Quemado - Limite. Santiago del Estero/Chaco</t>
  </si>
  <si>
    <t>Autopista Ruta Nacional N° 16 - Roque Sáenz Peña - Salta Sección: El Quebrachal - El Tunal</t>
  </si>
  <si>
    <t>Autopista Ruta Nacional N° 16 - Roque Sáenz Peña - Salta Sección: El Tunal - Intersección Ruta Nacional N° 9/34</t>
  </si>
  <si>
    <t>Ruta Provincial N° 1001 (Buenos Aires) - Tramo: Vuelta de Obligado - Río Tala - Sección: San pedro - Río Tala y Ruta Provincial N° 191 (Buenos Aires) - Tramo: San pedro - Arrecifes - Sección - Intersección Ruta Nacional N° 9</t>
  </si>
  <si>
    <t>CONTRATACIÓN DE OBRAS O ADQUISICIÓN DE BIENES  Y SERVICIOS</t>
  </si>
  <si>
    <t>REFERENCIAS DE LOS CÓDIGOS DE LOS CUADROS</t>
  </si>
  <si>
    <t>DENOMINACIÓN</t>
  </si>
  <si>
    <t>Poder Judicial de la Nación</t>
  </si>
  <si>
    <t>Consejo de la Magistratura</t>
  </si>
  <si>
    <t>Justicia Ordinaria de la Ciudad Autónoma de Buenos Aires</t>
  </si>
  <si>
    <t>Fuero Civil</t>
  </si>
  <si>
    <t>Justicia Federal</t>
  </si>
  <si>
    <t>Área Cámara de la Plata</t>
  </si>
  <si>
    <t>Corte Suprema de Justicia de la Nación</t>
  </si>
  <si>
    <t>Justicia de Máxima Instancia</t>
  </si>
  <si>
    <t>Secretaría General de la Presidencia de la Nación</t>
  </si>
  <si>
    <t>Conducción del Poder Ejecutivo Nacional</t>
  </si>
  <si>
    <t>Ministerio de Modernización</t>
  </si>
  <si>
    <t>Actividades Centrales</t>
  </si>
  <si>
    <t>Integracion de la Infraestructura Tecnologica</t>
  </si>
  <si>
    <t>Desarrollo de los Recursos Humanos del Sector Público</t>
  </si>
  <si>
    <t>Impulso a la Iniciativa País Digital</t>
  </si>
  <si>
    <t>Coordinación de Políticas Ambientales</t>
  </si>
  <si>
    <t>Ministerio del Interior, Obras Públicas y Vivienda</t>
  </si>
  <si>
    <t>Formulación, Programación, Ejecución y Control de Obras Públicas</t>
  </si>
  <si>
    <t>Recursos Hídricos</t>
  </si>
  <si>
    <t>Ente Nacional de Obras Hídricas de Saneamiento</t>
  </si>
  <si>
    <t>Desarrollo de Infraestructura de Agua Potable</t>
  </si>
  <si>
    <t>Desarrollo de Infraestructura Cloacal</t>
  </si>
  <si>
    <t>Desarrollo de Infraestructura de Agua Potable y Desagües Cloacales - Cuenca Alta Matanza Riachuelo - Partido de Merlo</t>
  </si>
  <si>
    <t>Ministerio de Justicia y Derechos Humanos</t>
  </si>
  <si>
    <t>Política e Infraestructura Penitenciaria</t>
  </si>
  <si>
    <t>Construcción y Ampliación de Unidades Penitenciarias</t>
  </si>
  <si>
    <t>Ministerio de Seguridad</t>
  </si>
  <si>
    <t>Políticas de Emergencia en Seguridad Pública</t>
  </si>
  <si>
    <t>Gendarmería Nacional</t>
  </si>
  <si>
    <t>Seguridad en Fronteras</t>
  </si>
  <si>
    <t>Prefectura Naval Argentina</t>
  </si>
  <si>
    <t>Policía de Seguridad de la Navegación</t>
  </si>
  <si>
    <t>Ministerio de Defensa</t>
  </si>
  <si>
    <t>Estado Mayor General del Ejercito</t>
  </si>
  <si>
    <t>Formación y Capacitación</t>
  </si>
  <si>
    <t>Ministerio de Hacienda y Finanzas Públicas</t>
  </si>
  <si>
    <t>Instituto Nacional de Estadística y Censos</t>
  </si>
  <si>
    <t>Servicio Estadístico</t>
  </si>
  <si>
    <t>Políticas para el Aumento de la Producción y Productividad en las Cadenas Agroindustriales en Forma Sostenible</t>
  </si>
  <si>
    <t>Ministerio de Transporte</t>
  </si>
  <si>
    <t>Coordinación de Políticas de Transporte Vial</t>
  </si>
  <si>
    <t>Modernización de la Red de Transporte Ferroviario</t>
  </si>
  <si>
    <t>Coordinación de Políticas de Transporte Fluvial y Marítimo</t>
  </si>
  <si>
    <t>Dirección Nacional de Vialidad</t>
  </si>
  <si>
    <t>Mantenimiento por Convenio</t>
  </si>
  <si>
    <t>Señalamiento</t>
  </si>
  <si>
    <t>Obras de Emergencia</t>
  </si>
  <si>
    <t>Mantenimiento por Sistema Modular</t>
  </si>
  <si>
    <t>Obras de Seguridad Vial</t>
  </si>
  <si>
    <t>Obras de Conservación Mejorativas - Fase I</t>
  </si>
  <si>
    <t>Obras de Conservación Mejorativa - Fase II</t>
  </si>
  <si>
    <t>Obras de Seguridad Vial en Acceso a Puentes</t>
  </si>
  <si>
    <t>Obras de Conservación Mejorativa - Fase III</t>
  </si>
  <si>
    <t>Obras de Conservación Mejorativa - Fase IV</t>
  </si>
  <si>
    <t>Obras por Convenio con Provincias</t>
  </si>
  <si>
    <t>Obras de Mejoramiento y Reposición de Rutas</t>
  </si>
  <si>
    <t>Obras Mejoramiento y Reconstrucción en Puentes</t>
  </si>
  <si>
    <t>Mejoramiento y Reposición de Rutas - Fase V</t>
  </si>
  <si>
    <t>Mejoramiento y Reposición de Rutas - Fase VI</t>
  </si>
  <si>
    <t>Mejoramiento y Reposición de Rutas - Fase VII</t>
  </si>
  <si>
    <t>Obras de Mejoramiento y Reposición de Puentes - Fase II</t>
  </si>
  <si>
    <t>Mejoramiento y Reposición de Rutas Fase IX</t>
  </si>
  <si>
    <t>CREMA IV</t>
  </si>
  <si>
    <t>CREMA V</t>
  </si>
  <si>
    <t>Obras de Infraestructura y Seguridad en Corredor Vial V</t>
  </si>
  <si>
    <t>Construcción de Autopista en Traza Nueva</t>
  </si>
  <si>
    <t>Duplicación de Calzada en Entorno Rural</t>
  </si>
  <si>
    <t>Duplicación de Calzada en Travesía Urbana</t>
  </si>
  <si>
    <t>Adecuación de Autovías a Autopistas</t>
  </si>
  <si>
    <t>Puesta en Valor de Autopistas Existentes</t>
  </si>
  <si>
    <t>Construcción de Autovías Secundarias</t>
  </si>
  <si>
    <t>Obras de Seguridad sobre Calzada Existente-Ruta Segura</t>
  </si>
  <si>
    <t>Ejecución de Obras Especiales de Acceso a Puertos</t>
  </si>
  <si>
    <t>Ejecución de Obras Especiales de Circunvalación y Variantes</t>
  </si>
  <si>
    <t>Ejecución de Obras Especiales de Puentes Medianos</t>
  </si>
  <si>
    <t>Ejecución de Obras Especiales de Túneles</t>
  </si>
  <si>
    <t>Ejecución de Obras Especiales de Autopistas del Área Metropolitana de Buenos Aires</t>
  </si>
  <si>
    <t>Ejecución de Obras Especiales de Seguridad en Montaña</t>
  </si>
  <si>
    <t>Ejecución de Obras de Pavimentación de Camino Existente</t>
  </si>
  <si>
    <t>Ejecución de Obras de Repavimentación</t>
  </si>
  <si>
    <t>Construcción de Nuevas Rutas de Alto Tránsito</t>
  </si>
  <si>
    <t>Construcción de Camino de Acceso desde Rutas Troncales</t>
  </si>
  <si>
    <t>Ministerio de Energía y Minería</t>
  </si>
  <si>
    <t>Formulación y Ejecución de la Política de Energía Eléctrica</t>
  </si>
  <si>
    <t>Servicio Geológico Minero Argentino</t>
  </si>
  <si>
    <t>Producción de Información Geológica de Base</t>
  </si>
  <si>
    <t>Ministerio de Trabajo, Empleo y Seguridad Social</t>
  </si>
  <si>
    <t>Administración Nacional de la Seguridad Social</t>
  </si>
  <si>
    <t>Ministerio de Salud</t>
  </si>
  <si>
    <t>Funciones Esenciales de Salud Pública (BIRF 7993-AR)</t>
  </si>
  <si>
    <t>Administración Nacional de Laboratorios e Institutos de Salud Dr. Carlos G. Malbrán</t>
  </si>
  <si>
    <t>Investigación, Docencia y Servicio en Infecciones Bacterianas, Micóticas, Parasitarias y Virósicas</t>
  </si>
  <si>
    <t>Ministerio de Ambiente y Desarrollo Sustentable</t>
  </si>
  <si>
    <t>Administración de Parques Nacionales</t>
  </si>
  <si>
    <t>Programa de Desarrollo de Corredores Turísticos (BID Nº 2606/OC-AR)</t>
  </si>
  <si>
    <t>Desarrollo Sustentable de la Cuenca Matanza - Riachuelo (BIRF N°7706-AC)</t>
  </si>
  <si>
    <t>Presidencia de la Nación</t>
  </si>
  <si>
    <t>Ministerio de Agroindustria</t>
  </si>
  <si>
    <t>Instituto Nacional de Tecnología Agropecuaria</t>
  </si>
  <si>
    <t>Administración Nacional de Aviación Civil</t>
  </si>
  <si>
    <t>Hospital Nacional Profesor Alejandro Posadas</t>
  </si>
  <si>
    <t>Regulación, Fiscalización y Administración de la Aviación Civil</t>
  </si>
  <si>
    <t>Atencion Sanitaria para la Comunidad</t>
  </si>
  <si>
    <t>Acciones Inherentes a la Tecnología, Equipamiento y Logística de la Seguridad</t>
  </si>
  <si>
    <t>Políticas de Seguridad, Participación Ciudadana, Territorial, Investigación del Delito Organizado</t>
  </si>
  <si>
    <t>Acciones de Formación y Capacitación</t>
  </si>
  <si>
    <t>Mantenimiento y Producción para la Defensa</t>
  </si>
  <si>
    <t>Estado Mayor General de la Armada</t>
  </si>
  <si>
    <t>Alistamiento Operacional del Ejército</t>
  </si>
  <si>
    <t>Alistamiento Operacional de la Armada</t>
  </si>
  <si>
    <t>Alistamiento Operacional de la Fuerza Aérea</t>
  </si>
  <si>
    <t>Estado Mayor General de la Fuerza Aérea</t>
  </si>
  <si>
    <t xml:space="preserve">Ministerio del Interior, Obras Públicas y Vivienda </t>
  </si>
  <si>
    <t xml:space="preserve">Ministerio de Justicia y Derechos Humanos </t>
  </si>
  <si>
    <t xml:space="preserve">Ministerio de Transporte </t>
  </si>
  <si>
    <t xml:space="preserve">Ministerio de Energía y Minería </t>
  </si>
  <si>
    <t xml:space="preserve">Ministerio de Ambiente y Desarrollo Sustentable </t>
  </si>
  <si>
    <t>SAF Apoyo - Autoridad de Cuenca Matanza Riachuelo (ACUMAR)</t>
  </si>
  <si>
    <t>Fortalecimiento de la Gestión e Innovación Pública</t>
  </si>
  <si>
    <t>Modernización Administrativa</t>
  </si>
  <si>
    <t>Asistencia Técnico Financiera y Desarrollo de Infraestructura para el Saneamiento</t>
  </si>
  <si>
    <t>Mantenimiento</t>
  </si>
  <si>
    <t>Construcciones</t>
  </si>
  <si>
    <t>Sistema de Contratos de Recuperación y Mantenimiento</t>
  </si>
  <si>
    <t>Obras en Corredores Viales</t>
  </si>
  <si>
    <t>Fortalecimiento de la Red de Autopistas Federales</t>
  </si>
  <si>
    <t>Ejecución de Obras de Mejora de la Seguridad Vial-Ruta Segura</t>
  </si>
  <si>
    <t>Ejecución de Obras Especiales de Accesibilidad y Conectividad Vial</t>
  </si>
  <si>
    <t>Ejecución de Obras de Pavimentación</t>
  </si>
  <si>
    <t>Fortalecimiento de la Red Nacional Vial a través de Nuevas Rutas y Caminos</t>
  </si>
  <si>
    <t>Prevención, Control e Investigación de Patologías en Salud</t>
  </si>
  <si>
    <t>Concatenar</t>
  </si>
  <si>
    <t>Incorporación</t>
  </si>
  <si>
    <t>RN 0158, Autopista RN 158 San Francisco - Río Cuarto, Circunvalación Villa María, -</t>
  </si>
  <si>
    <t>RN 0034, Autopista RN 34 Rosario - Sunchales, T-02: Int. RN A012 - San Genaro, 0</t>
  </si>
  <si>
    <t>RN 0033, Autopista RN 33 Rufino - Rosario, T-04: Cnia. Las Flores - Pérez, -</t>
  </si>
  <si>
    <t>RN 0033, Autopista RN 33 Rufino - Rosario, T-05: Pérez - Int. RN A008, -</t>
  </si>
  <si>
    <t>RN 0034, Autopista RN 34 Rosario - Sunchales, T-03: San Genaro - Cañada Rosquín, -</t>
  </si>
  <si>
    <t>RN 0034, Autopista RN 34 Rosario - Sunchales, T-04: Cañada Rosquín - Int. RN 19, -</t>
  </si>
  <si>
    <t>RN 0034, Corredor del NOA, T-01: Taboada - La Banda, -</t>
  </si>
  <si>
    <t>RN A012, Accesos a Puertos de Rosario, Int. RN 9 (a Bue) - Int. RN 11, Int. RN 9 (Bue) - Int. RN 9 (Cba)</t>
  </si>
  <si>
    <t>RN A012, Accesos a Puertos de Rosario, Int. RN 9 (a Bue) - Int. RN 11, Int. RN 9 (Cba) - Int. RN 11</t>
  </si>
  <si>
    <t>RN 0016, Autopista RN 16 Resistencia - RSP, T-03: Peaje Makallé - Int. RP 9, Tramo 3: Peaje Makallé - La Escondida</t>
  </si>
  <si>
    <t>RN 0011, Autopista RN 11 Resistencia - Formosa, T-02: Resistencia - Int. RP 90, S-01: Int. RN 16 - Margarita Belén</t>
  </si>
  <si>
    <t>RN 0003, Autopista RN 3 Azul - Bahía Blanca, T-03: Dorrego - Bahía Blanca, S-01: Cnel. Dorrego - R° Sauce Grande</t>
  </si>
  <si>
    <t>RN 0003, Autopista RN 3 Azul - Bahía Blanca, T-03: Dorrego - Bahía Blanca, S-02: R° Sauce Grande - Int. RN 229</t>
  </si>
  <si>
    <t>RN 0011, Autopista RN 11 Santa Fe - Reconquista, Santa Fé - Reconquista, Int. RP 70 - Int. RP 62</t>
  </si>
  <si>
    <t>RN 0011, Autopista RN 11 Santa Fe - Reconquista, Santa Fé - Reconquista, Int. RP 62 - San Justo</t>
  </si>
  <si>
    <t>RN A007, Integración Vial Santa Fe - Paraná, T-05: Nueva Circunvalación a Paraná, -</t>
  </si>
  <si>
    <t>RN A030, Cinturón Vial Resistencia - Corrientes, T-01: Circunvalación a Resistencia, Variante Resistencia</t>
  </si>
  <si>
    <t>RN 0012, Corredor del Iberá, Corredor del Iberá, Int. RN 123 - Int. RN 118</t>
  </si>
  <si>
    <t>RN 0014, Autopista RN 14 Libres - Posadas, Paso de los Libres - Posadas, Int. RN 117 - Alvear</t>
  </si>
  <si>
    <t>RN 0014, Autopista RN 14 Libres - Posadas, Paso de los Libres - Posadas, Alvear - Santo Tomé</t>
  </si>
  <si>
    <t>RN 0014, Autopista RN 14 Libres - Posadas, Paso de los Libres - Posadas, Santo Tomé - San José</t>
  </si>
  <si>
    <t>RN 0014, Ruta Segura RN 14 San José - San Vicente, San José - San Vicente, San José - Alem</t>
  </si>
  <si>
    <t>RN 0014, Ruta Segura RN 14 San José - San Vicente, San José - San Vicente, Oberá - Aristóbulo del Valle</t>
  </si>
  <si>
    <t>RN 0014, Ruta Segura RN 14 San José - San Vicente, San José - San Vicente, Aristóbulo del Valle - San Vicente</t>
  </si>
  <si>
    <t>RN 0033, Autopista RN 33 Bahía Blanca - Pigüé, T-02: Bahía Blanca - Pigüé, S-01: Int. Ex RN 033 - Ea. Don Enrique</t>
  </si>
  <si>
    <t>RN 0034, Autopista RN 34 Sunchales - Taboada, Sunchales - Taboada, Ceres - Pinto</t>
  </si>
  <si>
    <t>RN 0034, Autopista RN 34 Sunchales - Taboada, Sunchales - Taboada, Pinto - Col. Dora</t>
  </si>
  <si>
    <t>RN 0034, Autopista RN 34 Sunchales - Taboada, Sunchales - Taboada, Col. Dora - Taboada</t>
  </si>
  <si>
    <t>RN 0038, Ruta Segura RN 38 La Rioja - Alberdi, La Rioja - Alberdi, Lte. Ct/Tu - Aguilares</t>
  </si>
  <si>
    <t>RN 0123, Corredor del Iberá, Corredor del Iberá, Int. RN 12 - Mercedes</t>
  </si>
  <si>
    <t>RN 1V11, Accesos a Puertos de Rosario, Int. RN A012 - Int. AP 01, Int. RN A012 - Acceso a Terminales Portuarias</t>
  </si>
  <si>
    <t>RP 0091, Accesos a Puertos de Rosario, Int. RN A012 - Int. AP 01, Rama de acceso desde RP 91 en variante a Aldao</t>
  </si>
  <si>
    <t>RN 0003, Autopista Cañuelas - Olavarría, T-01: Variante a Cañuelas, -</t>
  </si>
  <si>
    <t>RN 0022, Autopista RN 22 Cipoletti - Zapala, T-02: Cipoletti - Neuquén, Ent. Cipolletti - Int. RN 151 / Int. RN 22 - Acceso a Tercer puente / Int. RN 22 - Comienzo de cuatro carriles)</t>
  </si>
  <si>
    <t>RN A030, Cinturón Vial Resistencia - Corrientes, T-02: Segundo Puente Resistencia - Corrientes, -</t>
  </si>
  <si>
    <t>RN A007, Integración Vial Santa Fe - Paraná, T-02: Puente SF-Paraná, -</t>
  </si>
  <si>
    <t>-</t>
  </si>
  <si>
    <t>16.10.80</t>
  </si>
  <si>
    <t>16.10.81</t>
  </si>
  <si>
    <t>16.10.82</t>
  </si>
  <si>
    <t>16.10.83</t>
  </si>
  <si>
    <t>16.10.84</t>
  </si>
  <si>
    <t>16.10.85</t>
  </si>
  <si>
    <t>16.10.86</t>
  </si>
  <si>
    <t>16.11.15</t>
  </si>
  <si>
    <t>16.11.16</t>
  </si>
  <si>
    <t>16.11.17</t>
  </si>
  <si>
    <t>16.11.18</t>
  </si>
  <si>
    <t>16.11.19</t>
  </si>
  <si>
    <t>16.11.20</t>
  </si>
  <si>
    <t>16.11.21</t>
  </si>
  <si>
    <t>16.11.22</t>
  </si>
  <si>
    <t>16.11.24</t>
  </si>
  <si>
    <t>16.11.28</t>
  </si>
  <si>
    <t>16.11.29</t>
  </si>
  <si>
    <t>16.11.30</t>
  </si>
  <si>
    <t>16.11.31</t>
  </si>
  <si>
    <t>16.11.32</t>
  </si>
  <si>
    <t>16.11.33</t>
  </si>
  <si>
    <t>16.11.36</t>
  </si>
  <si>
    <t>16.11.5</t>
  </si>
  <si>
    <t>16.11.60</t>
  </si>
  <si>
    <t>16.11.81</t>
  </si>
  <si>
    <t>16.11.9</t>
  </si>
  <si>
    <t>16.12.1</t>
  </si>
  <si>
    <t>16.12.16</t>
  </si>
  <si>
    <t>16.12.17</t>
  </si>
  <si>
    <t>16.12.2</t>
  </si>
  <si>
    <t>16.12.3</t>
  </si>
  <si>
    <t>16.12.5</t>
  </si>
  <si>
    <t>16.12.9</t>
  </si>
  <si>
    <t>16.3.55</t>
  </si>
  <si>
    <t>16.4.18</t>
  </si>
  <si>
    <t>16.4.19</t>
  </si>
  <si>
    <t>16.4.20</t>
  </si>
  <si>
    <t>16.4.21</t>
  </si>
  <si>
    <t>16.4.25</t>
  </si>
  <si>
    <t>16.4.26</t>
  </si>
  <si>
    <t>16.4.27</t>
  </si>
  <si>
    <t>16.4.28</t>
  </si>
  <si>
    <t>16.4.29</t>
  </si>
  <si>
    <t>16.4.30</t>
  </si>
  <si>
    <t>16.5.4</t>
  </si>
  <si>
    <t>16.5.5</t>
  </si>
  <si>
    <t>16.6.71</t>
  </si>
  <si>
    <t>16.6.79</t>
  </si>
  <si>
    <t>16.7.28</t>
  </si>
  <si>
    <t>16.8.89</t>
  </si>
  <si>
    <t>16.9.13</t>
  </si>
  <si>
    <t>16.9.14</t>
  </si>
  <si>
    <t>16.9.16</t>
  </si>
  <si>
    <t>16.9.33</t>
  </si>
  <si>
    <t>16.9.46</t>
  </si>
  <si>
    <t>16.9.64</t>
  </si>
  <si>
    <t>16.9.74</t>
  </si>
  <si>
    <t>16.9.77</t>
  </si>
  <si>
    <t>16.9.82</t>
  </si>
  <si>
    <t>16.9.89</t>
  </si>
  <si>
    <t>16.9.90</t>
  </si>
  <si>
    <t>16.9.91</t>
  </si>
  <si>
    <t>16.9.92</t>
  </si>
  <si>
    <t>16.9.93</t>
  </si>
  <si>
    <t>16.9.94</t>
  </si>
  <si>
    <t>16.9.97</t>
  </si>
  <si>
    <t>22.12.1</t>
  </si>
  <si>
    <t>22.13.89</t>
  </si>
  <si>
    <t>22.14.74</t>
  </si>
  <si>
    <t>22.16.16</t>
  </si>
  <si>
    <t>22.16.20</t>
  </si>
  <si>
    <t>22.16.25</t>
  </si>
  <si>
    <t>22.17.9</t>
  </si>
  <si>
    <t>22.3.89</t>
  </si>
  <si>
    <t>22.4.85</t>
  </si>
  <si>
    <t>22.6.49</t>
  </si>
  <si>
    <t>22.6.99</t>
  </si>
  <si>
    <t>26.4.1</t>
  </si>
  <si>
    <t>26.4.45</t>
  </si>
  <si>
    <t>26.4.84</t>
  </si>
  <si>
    <t>26.4.96</t>
  </si>
  <si>
    <t>26.4.97</t>
  </si>
  <si>
    <t>26.4.98</t>
  </si>
  <si>
    <t>26.5.11</t>
  </si>
  <si>
    <t>26.5.27</t>
  </si>
  <si>
    <t>26.5.36</t>
  </si>
  <si>
    <t>26.5.41</t>
  </si>
  <si>
    <t>26.5.43</t>
  </si>
  <si>
    <t>26.5.45</t>
  </si>
  <si>
    <t>26.5.57</t>
  </si>
  <si>
    <t>26.5.69</t>
  </si>
  <si>
    <t>40.5.9</t>
  </si>
  <si>
    <t>42.1.1</t>
  </si>
  <si>
    <t>42.1.10</t>
  </si>
  <si>
    <t>42.1.13</t>
  </si>
  <si>
    <t>42.1.15</t>
  </si>
  <si>
    <t>42.1.3</t>
  </si>
  <si>
    <t>42.1.4</t>
  </si>
  <si>
    <t>42.1.5</t>
  </si>
  <si>
    <t>42.1.6</t>
  </si>
  <si>
    <t>42.1.7</t>
  </si>
  <si>
    <t>42.1.8</t>
  </si>
  <si>
    <t>42.1.9</t>
  </si>
  <si>
    <t>42.4.1</t>
  </si>
  <si>
    <t>42.4.10</t>
  </si>
  <si>
    <t>42.4.11</t>
  </si>
  <si>
    <t>42.4.12</t>
  </si>
  <si>
    <t>42.4.13</t>
  </si>
  <si>
    <t>42.4.14</t>
  </si>
  <si>
    <t>42.4.15</t>
  </si>
  <si>
    <t>42.4.16</t>
  </si>
  <si>
    <t>42.4.17</t>
  </si>
  <si>
    <t>42.4.18</t>
  </si>
  <si>
    <t>42.4.2</t>
  </si>
  <si>
    <t>42.4.23</t>
  </si>
  <si>
    <t>42.4.24</t>
  </si>
  <si>
    <t>42.4.25</t>
  </si>
  <si>
    <t>42.4.26</t>
  </si>
  <si>
    <t>42.4.27</t>
  </si>
  <si>
    <t>42.4.3</t>
  </si>
  <si>
    <t>42.4.35</t>
  </si>
  <si>
    <t>42.4.36</t>
  </si>
  <si>
    <t>42.4.39</t>
  </si>
  <si>
    <t>42.4.4</t>
  </si>
  <si>
    <t>42.4.8</t>
  </si>
  <si>
    <t>42.4.9</t>
  </si>
  <si>
    <t>42.5.1</t>
  </si>
  <si>
    <t>42.5.10</t>
  </si>
  <si>
    <t>42.5.11</t>
  </si>
  <si>
    <t>42.5.2</t>
  </si>
  <si>
    <t>42.5.3</t>
  </si>
  <si>
    <t>42.5.4</t>
  </si>
  <si>
    <t>42.6.1</t>
  </si>
  <si>
    <t>42.6.2</t>
  </si>
  <si>
    <t>42.6.3</t>
  </si>
  <si>
    <t>42.7.3</t>
  </si>
  <si>
    <t>42.7.4</t>
  </si>
  <si>
    <t>42.8.1</t>
  </si>
  <si>
    <t>43.2.43</t>
  </si>
  <si>
    <t>43.2.7</t>
  </si>
  <si>
    <t>43.2.76</t>
  </si>
  <si>
    <t>43.2.83</t>
  </si>
  <si>
    <t>43.2.84</t>
  </si>
  <si>
    <t>44.1.1</t>
  </si>
  <si>
    <t>44.1.11</t>
  </si>
  <si>
    <t>44.1.2</t>
  </si>
  <si>
    <t>44.1.3</t>
  </si>
  <si>
    <t>44.1.4</t>
  </si>
  <si>
    <t>44.2.10</t>
  </si>
  <si>
    <t>44.2.4</t>
  </si>
  <si>
    <t>44.2.5</t>
  </si>
  <si>
    <t>44.2.7</t>
  </si>
  <si>
    <t>44.2.8</t>
  </si>
  <si>
    <t>44.2.9</t>
  </si>
  <si>
    <t>44.4.1</t>
  </si>
  <si>
    <t>44.6.1</t>
  </si>
  <si>
    <t>44.7.1</t>
  </si>
  <si>
    <t>44.7.2</t>
  </si>
  <si>
    <t>44.8.1</t>
  </si>
  <si>
    <t>44.8.2</t>
  </si>
  <si>
    <t>45.1.1</t>
  </si>
  <si>
    <t>45.1.2</t>
  </si>
  <si>
    <t>45.1.4</t>
  </si>
  <si>
    <t>45.5.1</t>
  </si>
  <si>
    <t>45.5.10</t>
  </si>
  <si>
    <t>45.5.11</t>
  </si>
  <si>
    <t>45.5.15</t>
  </si>
  <si>
    <t>45.5.16</t>
  </si>
  <si>
    <t>45.5.18</t>
  </si>
  <si>
    <t>45.5.19</t>
  </si>
  <si>
    <t>45.5.2</t>
  </si>
  <si>
    <t>45.5.20</t>
  </si>
  <si>
    <t>45.5.3</t>
  </si>
  <si>
    <t>45.5.4</t>
  </si>
  <si>
    <t>45.5.5</t>
  </si>
  <si>
    <t>45.5.6</t>
  </si>
  <si>
    <t>45.5.7</t>
  </si>
  <si>
    <t>45.5.9</t>
  </si>
  <si>
    <t>46.1.1</t>
  </si>
  <si>
    <t>46.3.2</t>
  </si>
  <si>
    <t>22.4.41</t>
  </si>
  <si>
    <t>40.2.2</t>
  </si>
  <si>
    <t>42.1.11</t>
  </si>
  <si>
    <t>42.1.12</t>
  </si>
  <si>
    <t>42.4.20</t>
  </si>
  <si>
    <t>42.4.21</t>
  </si>
  <si>
    <t>42.4.22</t>
  </si>
  <si>
    <t>42.4.29</t>
  </si>
  <si>
    <t>42.4.30</t>
  </si>
  <si>
    <t>42.4.33</t>
  </si>
  <si>
    <t>42.4.38</t>
  </si>
  <si>
    <t>42.4.5</t>
  </si>
  <si>
    <t>42.4.6</t>
  </si>
  <si>
    <t>43.1.1</t>
  </si>
  <si>
    <t>43.1.2</t>
  </si>
  <si>
    <t>43.1.5</t>
  </si>
  <si>
    <t>43.1.6</t>
  </si>
  <si>
    <t>43.2.32</t>
  </si>
  <si>
    <t>43.2.36</t>
  </si>
  <si>
    <t>43.2.37</t>
  </si>
  <si>
    <t>43.2.38</t>
  </si>
  <si>
    <t>43.2.39</t>
  </si>
  <si>
    <t>43.2.41</t>
  </si>
  <si>
    <t>43.2.42</t>
  </si>
  <si>
    <t>43.2.53</t>
  </si>
  <si>
    <t>43.2.65</t>
  </si>
  <si>
    <t>43.2.66</t>
  </si>
  <si>
    <t>43.2.67</t>
  </si>
  <si>
    <t>43.2.75</t>
  </si>
  <si>
    <t>43.2.78</t>
  </si>
  <si>
    <t>44.1.6</t>
  </si>
  <si>
    <t>44.1.8</t>
  </si>
  <si>
    <t>44.2.1</t>
  </si>
  <si>
    <t>44.2.6</t>
  </si>
  <si>
    <t>44.5.1</t>
  </si>
  <si>
    <t>44.5.2</t>
  </si>
  <si>
    <t>GRUPO</t>
  </si>
  <si>
    <t>B</t>
  </si>
  <si>
    <t>A</t>
  </si>
  <si>
    <t>D</t>
  </si>
  <si>
    <t>PPP</t>
  </si>
  <si>
    <t>PIP</t>
  </si>
  <si>
    <t>Cambia valor A-B</t>
  </si>
  <si>
    <t>Autopista Balbin - Distribuidor ensenada - Av. Rivadavia - Av. Del Petróelo - Emp. RP 11</t>
  </si>
  <si>
    <t>VARIACION</t>
  </si>
  <si>
    <t>PIP NUEVA (R7)</t>
  </si>
  <si>
    <t>NETO</t>
  </si>
  <si>
    <t>DIFERENCIA</t>
  </si>
  <si>
    <t>OBRA PLURIANUAL QUE SE AGREGA A LA PLANILLA (tiene ejecución 2016 pero no está en el Proyecto, habría que hacer una reapertura para el 2017)</t>
  </si>
  <si>
    <t xml:space="preserve">AVANCE FÍSICO                                                                                                                                                          (en porcentajes)             </t>
  </si>
  <si>
    <t xml:space="preserve">AVANCE FÍSICO                                                                                                                   (en porcentajes)             </t>
  </si>
  <si>
    <t>CON INCIDENCIA EN EJERCICIOS FUTUROS (ORIGINAL)</t>
  </si>
  <si>
    <t>CON INCIDENCIA EN EJERCICIOS FUTUROS (REVISADO)</t>
  </si>
  <si>
    <t>Cambia Valor PPP</t>
  </si>
  <si>
    <t>Cambia 1 m PPP</t>
  </si>
  <si>
    <t xml:space="preserve">OTORGAMIENTO DE AVALES </t>
  </si>
  <si>
    <t>ENTE AVALADO</t>
  </si>
  <si>
    <t>TIPO DE DEUDA</t>
  </si>
  <si>
    <t xml:space="preserve">MONTO MAXIMO AUTORIZADO </t>
  </si>
  <si>
    <t>PLAZO MINIMO DE AMORTIZACIÓN</t>
  </si>
  <si>
    <t>DESTINO DEL FINANCIAMIENTO</t>
  </si>
  <si>
    <t>OBSERVACIONES</t>
  </si>
  <si>
    <t>Banco de la Nación Argentina o Entidad o Vehículo de Financiamiento elegido para la concreción del financiamiento</t>
  </si>
  <si>
    <t>Bancaria/Financiera/Comercial</t>
  </si>
  <si>
    <t>u$s</t>
  </si>
  <si>
    <t>3 años</t>
  </si>
  <si>
    <t>Obras de Infraestructura Ferroviaria</t>
  </si>
  <si>
    <t>Se reducen u$s 65.000.000 de lo previsto en el Proyecto de Ley.</t>
  </si>
  <si>
    <t>Empresa Argentina de Navegación Aérea SE o Entidad o Vehículo de Financiamiento elegido para la concreción del financiamiento</t>
  </si>
  <si>
    <t>Equipamiento e Infraestructura para los Servicios de Navegación Aérea</t>
  </si>
  <si>
    <t>Se agrega el aval para EANA respecto a lo previsto en el Proyecto de Ley.</t>
  </si>
  <si>
    <t xml:space="preserve">CON INCIDENCIA EN EJERCICIOS FUTUROS </t>
  </si>
  <si>
    <t>COMPENSACION PLANILLA A - LA ONP REMITE LA PLANILLA TOTAL CON ESTA ADECUACION</t>
  </si>
  <si>
    <t>Cuarta Central Nuclear</t>
  </si>
  <si>
    <t>Acueducto norte, cisternas y conexiones domiciliarias en Catamarca</t>
  </si>
  <si>
    <t>Sistema de Acueducto Norte</t>
  </si>
  <si>
    <t>Acueducto El Bolson, Vallecito Frias, Quiros, San Antonio, Recreo, Esquiu y La Guardia</t>
  </si>
  <si>
    <t>Acueducto Las Tunas</t>
  </si>
  <si>
    <t>Acueducto del este - San Luis</t>
  </si>
  <si>
    <t>Dique Quines</t>
  </si>
  <si>
    <t>Acueducto La Pampa</t>
  </si>
  <si>
    <t xml:space="preserve">Acueducto Formosa </t>
  </si>
  <si>
    <t>Canal Norte Santa Cruz</t>
  </si>
  <si>
    <t xml:space="preserve">El salado tramo 4 </t>
  </si>
  <si>
    <t>Chihuido</t>
  </si>
  <si>
    <t>Nuevas áreas de riego Rio Negro - Colonia Josefa - Negro Muerto</t>
  </si>
  <si>
    <t>Nuevas áreas de riego Chubut - Meseta Intermedia</t>
  </si>
  <si>
    <t>Nuevas áreas de riego Neuquen - Valle Inferior Rio Limay</t>
  </si>
  <si>
    <t>El Tambolar</t>
  </si>
  <si>
    <t>Plan Director de Saneamiento Zona Este -Rodeo del Medio y Fray Luis Beltrán-. Conexiones con destino a Planta de Tratamiento de Palmira</t>
  </si>
  <si>
    <t>Rotonda Acceso Curuzu Cuatia. Ruta Nacional 119. Provincia de Corrientes.</t>
  </si>
  <si>
    <t xml:space="preserve">Optimizacion de las Defensas de la ciudad de Goya. </t>
  </si>
  <si>
    <t>Alumbrado Público en Colonia Nueva Coneta, Municipalidad de Huillapima.</t>
  </si>
  <si>
    <t>Reforma acceso al Parque Industrial de Tandil. El proyecto consta de la fundamentación y descripción de la obra, el tipo de intervención requerida, los antecedentes, croquis, presupuesto estimado y plazos de intervención</t>
  </si>
  <si>
    <t>Pavimentación, Señalización e Iluminación de la Av. Espora entre calle Diehl y calle Miguel Cane (2600 mts) , con sus correspondientes obras de desagues. Partido Ate. Brown. Provincia de Buenos Aires</t>
  </si>
  <si>
    <t>Pavimentación, Señalización e Iluminación de la Calle Jose Verdi entre Av. Sesquicentenario y Sarratea. Partido de Malvinas Argentinas. Provincia de Buenos Aires.</t>
  </si>
  <si>
    <t>Pavimentación, Señalización e Iluminación de la Calle Patricias Mendocinas entre El Salvador y Ecuador; Calle Patricias Mendocinas entre Palpa y Maure.  Partido de Malvinas Argentinas. Provincia de Buenos Aires.</t>
  </si>
  <si>
    <t>Pavimentación, Señalización e Iluminación de la Av. Congresales entre Rondeau y Colpayo. Partido de Malvinas Argentinas. Provincia de Buenos Aires.</t>
  </si>
  <si>
    <t>Urbanización Barrios Zona Noroeste, localidad Henderson. Veredas, Desagues Pluviales, Pavimento, Alumbrado Publico. Hipólito Yrigoyen. Provincia de Buenos Aires</t>
  </si>
  <si>
    <t>Intervención Barrio San Lorenzo: Veredas, Desagues Pluviales, Pavimento, Alumbrado Publico. Alberti. Provincia de Buenos Aires.</t>
  </si>
  <si>
    <t>Pavimentacion de la estructura Vial Primaria. Construcciòn de Cordòn Cuneta y Pavimento en todas las arterias principales del casco urbano. Junin. Provincia de Buenos Aires.</t>
  </si>
  <si>
    <t>ACONDICIONAMIENTO EN LA AV. 9 DE JULIO/EVA PERON    (ex   -   Pasco) - RUTA PROVINCIAL 49. Lomas de Zamora. Provincia de Buenos Aires.</t>
  </si>
  <si>
    <t>DESAGÜES PLUVIALES VILLA INDEPENDENCIA - ETAPA II a- CALLE HOMERO" -  Lomas de Zamora. Provincia de Buenos Aires.</t>
  </si>
  <si>
    <t>Ruta Nac. N° 51 S.A. de los Cobres - Mina Poma. Pavimentación, Banquinas y Señalización</t>
  </si>
  <si>
    <t>Ruta Nac. N° 51 Mina Poma - Alto Chorrillo Pavimentación, Banquinas y Señalización</t>
  </si>
  <si>
    <t>Ruta Nac. N° 51 Alto Chorrillo - Campo Amarillo Pavimentación, Banquinas y Señalización</t>
  </si>
  <si>
    <t>Ruta Nac. N° 86 Tartagal - Tonoma Km 0 a Km 32,40 Construcción Obra básica, carpeta tipo concreto asfáltico, banquinas y defensas con gaviones</t>
  </si>
  <si>
    <t>Colectora Máxima y 1ra etapa de Planta Depuradora de La Merced</t>
  </si>
  <si>
    <t>RUTA N°34 TRAMO RAFAELA-ANGELICA</t>
  </si>
  <si>
    <t>Obra Hídrica Cuenca Colón. Esteban Echeverria. Provincia de Buenos Aires.</t>
  </si>
  <si>
    <t>Ampliacion Red Agua Potable. Partido de la Costa. Provincia de Buenos Aires.</t>
  </si>
  <si>
    <t xml:space="preserve">Pavimentacion Av. Vergara desde FCGU a Concepción arenal (3200 mts). Hurlingham. Provincia de Buenos Aires </t>
  </si>
  <si>
    <t xml:space="preserve">Pavimantación 27 cuadras en Campo Santo. Provincia de Salta </t>
  </si>
  <si>
    <t>Iluminación Rotonda RP 30 y RN 226. Tandil. Provincia de Buenos Aires</t>
  </si>
  <si>
    <t>Adecuación Integral Edificio Villarino N° 2010</t>
  </si>
  <si>
    <t>Adecuación Integral para el Edificio Calle Rivadavia N° 737/767/771</t>
  </si>
  <si>
    <t>Remodelación Casa de Gobierno - Etapa VII</t>
  </si>
  <si>
    <t>Puesta en Valor Edilicia Sede Central del Ministerio de Modernización</t>
  </si>
  <si>
    <t>Desarrollo del Centro y Soporte de Datos</t>
  </si>
  <si>
    <t>Desarrollo de Conexiones Interministeriales Vía Redes</t>
  </si>
  <si>
    <t>Puesta en Valor de la Infraestructura del Instituto Nacional de Administración Publica</t>
  </si>
  <si>
    <t>Fortalecimiento de la Red de Comunicaciones y Conectividad</t>
  </si>
  <si>
    <t>Desarrollo de Núcleos de Acceso al Conocimiento</t>
  </si>
  <si>
    <t>Desarrollo Infraestructura Tecnológica para Gobierno Digital - Herramientas Web</t>
  </si>
  <si>
    <t>Desarrollo Infraestructura Tecnológica para Modernización Administrativa</t>
  </si>
  <si>
    <t>Aprovechamiento Integral del Río Grande - Presa y Central Hidroeléctrica "Portezuelo del Viento"</t>
  </si>
  <si>
    <t>Construcción de Complejo Hídrico Multipropósito de los ríos Las Cañas, Gastona y Medina - Provincias de Tucumán y Catamarca</t>
  </si>
  <si>
    <t>Construcción de Sistema de Agua Potable (BID N° 3451/OC-AR) - Concordia (PAYS II) - Provincia de Entre Ríos</t>
  </si>
  <si>
    <t>Construcción de Sistema de Acueducto Oeste - Mar del Plata - Buenos Aires (PAYS II)</t>
  </si>
  <si>
    <t>Construcción de Redes Colectoras y Planta Depuradora - Alderetes - Banda del Río Salí (PAYS II)</t>
  </si>
  <si>
    <t>Ampliación de Planta de Tratamiento Desagües Cloacales (BID N° 3451/OC-AR) - San Carlos de Bariloche (PAYS II)- Provincia de Río Negro</t>
  </si>
  <si>
    <t>Construcción Sistema de Desagüe Cloacal - Villa La Angostura - Provincia de Neuquén</t>
  </si>
  <si>
    <t>Construcción de Planta de Desagües Cloacales - Pinamar - Provincia de Buenos Aires</t>
  </si>
  <si>
    <t>Ampliación de Sistema de Recolección y Tratamiento de Efluentes - Cuenca El Paramillo - Provincia de Mendoza</t>
  </si>
  <si>
    <t>Rehabilitación Planta de Desagües Cloacales (BID N° 3451/OC-AR) - Las Catonas Moreno (PAYS II) - Provincia de Buenos Aires</t>
  </si>
  <si>
    <t>Rehabilitación Planta de Desagües Cloacales  (BID N° 3451/OC-AR) - Ferrari Merlo (PAYS II)- Provincia de Buenos Aires</t>
  </si>
  <si>
    <t>Rehabilitación Planta de Desagües Cloacales (BID N° 3451/OC-AR) - Bella Vista (PAYS II) - Provincia de Buenos Aires</t>
  </si>
  <si>
    <t xml:space="preserve">Construcción de Colector Costanero - San Carlos de Bariloche (PAYS II) - Provincia de Río Negro </t>
  </si>
  <si>
    <t>Construcción de Sistema de Desagües Cloacales - Saladillo - Provincia de Buenos Aires</t>
  </si>
  <si>
    <t>Construcción de Planta de Desagües Cloacales - General Las Heras - Provincia de Buenos Aires</t>
  </si>
  <si>
    <t>Ampliación 160 Plazas Complejo Penitenciario Federal - Marcos Paz - Provincia de Buenos Aires</t>
  </si>
  <si>
    <t>Construcción de Edificio para Alojamiento de Aspirantes Masculinos en la Escuela de Suboficiales del Ejército "Sargento Cabral"</t>
  </si>
  <si>
    <t>Construcción Centro de Capacitación y Transferencia de Tecnología - Provincia de Corrientes</t>
  </si>
  <si>
    <t>Construcción Centro de Capacitación y Transferencia de Tecnología - Provincia de Río Negro</t>
  </si>
  <si>
    <t>Construcción Edificio INCUINTA en el Instituto de Virología Castelar - Provincia de Buenos Aires</t>
  </si>
  <si>
    <t>Renovación Parcial Etapa I - Km 1202 a 1264,96 - Provincia de Santiago del Estero</t>
  </si>
  <si>
    <t>Renovación Parcial Etapa I - Km 1264,96 a 1332,5 - Provincia de Santiago del Estero</t>
  </si>
  <si>
    <t>Renovación Parcial Etapa I - Km 1411 a 1436,5 Provincia del Chaco</t>
  </si>
  <si>
    <t>Renovación Parcial Etapa I - Km 723,2 a 689,785 - Provincia del Chaco</t>
  </si>
  <si>
    <t>Renovación Parcial Etapa I - Km 552,72429 a 518,023 - Provincia del Chaco</t>
  </si>
  <si>
    <t>Renovación Parcial Etapa I - Km 518,023 a 492,543 - Provincia del Chaco</t>
  </si>
  <si>
    <t>Renovación Parcial Etapa I - Km a 492,543 a 415,283 - Provincia del Chaco</t>
  </si>
  <si>
    <t>Renovación Parcial Etapa I - Km 415,283 a 338,023 - Provincia de Santa Fe</t>
  </si>
  <si>
    <t>Renovación Parcial Etapa I - Km 1110,2 a 1138,9 - Provincia de Salta</t>
  </si>
  <si>
    <t>Renovación Parcial Etapa III - Km 1290,4 a 1086,236 - Provincia de Jujuy</t>
  </si>
  <si>
    <t>Aprovechamientos Hidroeléctricos del Río Santa Cruz Presidente Dr. Néstor Carlos Kirchner - Gobernador Jorge Cepernic (CDB N° 201401)</t>
  </si>
  <si>
    <t>Construcción Observatorio Nacional Andino de Monitoreo y Riesgo Volcánico</t>
  </si>
  <si>
    <t>Construcción de Almacenes de Vacunas Centro, Patagonia y Cuyo</t>
  </si>
  <si>
    <t>Construcción de Centros de Hemoterapia en la Provincia de Buenos Aires</t>
  </si>
  <si>
    <t>Remodelación y Ampliación del Servicio de Fisiopatogenia y Enterobacterias - Departamento de Bacteriología del INEI - Etapa II</t>
  </si>
  <si>
    <t>Ampliación Red de Agua- Marcos Paz</t>
  </si>
  <si>
    <t xml:space="preserve">Ruta Prov N° 48 Tramo Empalme Ruta Prov N° 46 - Empalme Ruta Prov N° 1 - Andalgalá </t>
  </si>
  <si>
    <t>Pavimentación, Señalización e Iluminación de la Av. Republica Argentina  entre calle Canale y calle  Bynnon , Av. Republica Argentina  entre calle Hugo del Carril y calle Juan B. Justo,  Av. Republica Argentina  entre calle Castro y Av. Espora con sus correspondientes obras de desagues. Ate. Brown. Provincia de Buenos Aires.</t>
  </si>
  <si>
    <t>RN A030, Cinturón Vial Resistencia - Corrientes, T-02: Segundo Puente Gran Resistencia - Corrientes, -</t>
  </si>
  <si>
    <t xml:space="preserve">Conexión Vial Santa Fe - Santo Tomé - Sta Fe. </t>
  </si>
  <si>
    <t>Reparación Pilotes Macizos Muelle Almirante Storni - Provincia de Chubut</t>
  </si>
  <si>
    <t>Ampliación Muelle Comandante Luis Piedrabuena Etapa II - Provincia de Chubut</t>
  </si>
  <si>
    <t>Construcción Emisario Submarino Rada Tilly - Provincia de Chubut</t>
  </si>
  <si>
    <t>Ruta Nacional Nº 25 Duplicación de Calzada - Tramo Rawson -Trelew - Provincia de Chubut</t>
  </si>
  <si>
    <t>Ruta Nacional Nº 25 Duplicación de Calzada - Tramo Trelew - Gaiman - Provincia de Chubut</t>
  </si>
  <si>
    <t>Malla 113- II</t>
  </si>
  <si>
    <t>Malla 635 - Provincia de Chubut</t>
  </si>
  <si>
    <t>Malla 102 A</t>
  </si>
  <si>
    <t>Malla 102 B</t>
  </si>
  <si>
    <t>Ruta Nacional N°259 - Trevelin - Empalme Ruta Provicnial N° 17 - Km. 38,11 - Km.42,87</t>
  </si>
  <si>
    <t>Malla 632</t>
  </si>
  <si>
    <t>Ruta Nacional N°3 - Trevelin - Puerto Madryn - Construcción Rotonda</t>
  </si>
  <si>
    <t>Construcción Sistema de Desagüe Cloacal Escalante - Comodoro Rivadavia - Provincia Chubut</t>
  </si>
  <si>
    <t>Ruta Nacional Nº 25 - Tramo: Trelew -Dolavon - Sección: Km. 34,95 - Km. 56,46</t>
  </si>
  <si>
    <t>Ruta Nacional Nº 3 - Variante Circunvalación Autovía Comodoro Rivadavia - Empalme Ruta Nacional Nº 26 - Chubut</t>
  </si>
  <si>
    <t>Repavimentacion y puesta en valor Ruta 8. Gral. San Martín. Provincia de Buenos Aires</t>
  </si>
  <si>
    <t>Intersección Ruta Panamericana y RNº 197 e intersección RNº202 y Ruta Panamericana. Partido de Tigre. Provincia de Buenos Aires</t>
  </si>
  <si>
    <t>Paso bajo nivel calle Patagonia - Partido de Tigre - Provincia de Buenos Aires.</t>
  </si>
  <si>
    <t>Paso bajo nivel Paso - Partido de Tigre - Provincia de Buenos Aires.</t>
  </si>
  <si>
    <t>Programa de mitigación de inundaciones - Partido de Tigre - Provincia de Buenos Aires.</t>
  </si>
  <si>
    <t xml:space="preserve">Paso bajo a nivel Calle Seguí (Benavidez), FFCC Mitre Retiro -Rosario - Partido de Tigre - Provincia de Buenos Aires </t>
  </si>
  <si>
    <t>Puente sobre Río Reconquista  conexión Avenida Del Trabajo con acceso al Camino del Buen Aire en Don Torcuato - Partido de Tigre - Provincia de Buenos Aires</t>
  </si>
  <si>
    <t>Obras de drenaje urbano - Partido de Tigre - Provincia de Buenos Aires</t>
  </si>
  <si>
    <t>Construcción Sistema de Desagüe Cloacal - Cloaca Maxima - Partido de Chascomus - Provincia de Buenos Aires</t>
  </si>
  <si>
    <t>Construcción Estaciones de Bombeo - Partido de Chascomús - Provincia de Buenos Aires</t>
  </si>
  <si>
    <t>Extensión Red Cloacal - Partido de Chascomús - Provincia de Buenos Aires</t>
  </si>
  <si>
    <t>Construcción de infraestructura pluvial y red de agua - Partido de Chascomús - Provincia de Buenos Aires</t>
  </si>
  <si>
    <t>Acceso norte a localidad de Chascomús - Partido de Chascomús - Provincia de Buenos Aires</t>
  </si>
  <si>
    <t>Ampliación de la red de desagües cloacales en barrios - Proyecto 11 - Partido de Chivilcoy - Provincia de Buenos Aires</t>
  </si>
  <si>
    <t>Refuerzo de colector cloacal - Partido de Chivilcoy - Provincia de Buenos Aires</t>
  </si>
  <si>
    <t>RN º 40 - Tramo Merlo - Doble Vía - Partido de General Las Heras - Provincia de Mendoza</t>
  </si>
  <si>
    <t>RN º 40 - Hasta empalme RPº 6 - Iluminación - Partido de General Las Heras - Provincia de Mendoza</t>
  </si>
  <si>
    <t>RN º 188 - Construcción de Distribuidores Rotondas - Partido de General Pinto - Provincia de Buenos Aires</t>
  </si>
  <si>
    <t>Construcción de infraestructura de desagüe pluvial - colector III - Partido de General Pinto - Provincia de Buenos Aires</t>
  </si>
  <si>
    <t>Plan de Desagües pluviales y de mitigacion de inundaciones - Ciudad de Salta - Provincia de Salta</t>
  </si>
  <si>
    <t>Obras en cruce RNº 7 y Ruta 41 - Partido de San Andrés de Giles - Provincia de Buenos Aires</t>
  </si>
  <si>
    <t>Obras en cruce RNº 7 - Acceso 9 de julio - Partido de San Andrés de Giles - Provincia de Buenos Aires</t>
  </si>
  <si>
    <t>Construcción de Viaductos - Partido de San Fernando - Provincia de Buenos Aires</t>
  </si>
  <si>
    <t>Construcción Estacion de Bombeo y Mitigacion de Inundaciones Virreyes Oeste y Canal San Fernando - Partido de San Fernando - Provincia de Buenos Aires</t>
  </si>
  <si>
    <t>Obras Acceso Calle Cañuelas - Partido de San Miguel del Monte - Provincia de Buenos Aires</t>
  </si>
  <si>
    <t>Construcción Sistema de Desagüe Cloacal - Cloacas - Partido de San Miguel del Monte - Provincia de Buenos Aires</t>
  </si>
  <si>
    <t>Desagües cloacales y red de agua potable en barrio Bonacina - Municipio de Villarino - Provincia de Buenos Aires</t>
  </si>
  <si>
    <t>Saneamiento Laguna La Rosita - Partido de Castelli - Provincia de Buenos Aires</t>
  </si>
  <si>
    <t>Asfalto corredores urbanos - Partido de Castelli - Provincia de Buenos Aires</t>
  </si>
  <si>
    <t>Repavimentación Ruta Prov. Nº25 varios tramos - Partido de Escobar - Provincia de Buenos Aires</t>
  </si>
  <si>
    <t>Repavimentación Ruta Prov. Calles y avenidas - Partido de Escobar - Provincia de Buenos Aires</t>
  </si>
  <si>
    <t>Saneamiento Arroyos y limpieza cursos naturales de agua - Partido de Escobar - Provincia de Buenos Aires</t>
  </si>
  <si>
    <t>Obras Hidráulicas - Saneamiento y canalizaciones - Municipalidad de Malvinas Argentinas - Provincia de Buenos Aires</t>
  </si>
  <si>
    <t>Pavimentación de calles - Municipalidad de Malvinas Argentinas - Provincia de Buenos Aires</t>
  </si>
  <si>
    <t>Pavimentación de calles y avenidas - Municipalidad de Navarro - Provincia de Buenos Aires</t>
  </si>
  <si>
    <t>Autovía RN 36 - Provincia de Córdoba</t>
  </si>
  <si>
    <t>Circunvalar RN A019 - Suroeste y Secc III - Provincia de Córdoba</t>
  </si>
  <si>
    <t>Camino Altas Cumbres - Provincia de Córdoba</t>
  </si>
  <si>
    <t>Autovía RN8 - RN4 Holmberg - Provincia de Córdoba</t>
  </si>
  <si>
    <t>Ruta Nacional Nº 3 - Acceso Estancia San Pedro - Ruta Provincial Nº 2 - Arroyo Pirámides - Km. 1352,13 - Km. 1372,22 - Provincia de Chubut</t>
  </si>
  <si>
    <t>Ruta Nacional N° 260 - Empalme Ruta Nacional N° 40 (S) - Empalme Ruta Provincial Nº 51 - Sección 1 y 2 - Provincia de Chubut</t>
  </si>
  <si>
    <t>Ruta Nacional Nº260 - Tramo Empalme Ruta Nacional N°40 - Empalme Ruta Provincial N°51 - Sección II - Provincia de Chubut</t>
  </si>
  <si>
    <t>Ruta Nacional N° 260 - Empalme Ruta Provincial N° 51 - Límite con Chile - Sección I y Sección II - Provincia de Chubut</t>
  </si>
  <si>
    <t>Ruta Nacional Nº260 - Tramo Empalme Ruta Provincial N°51 - Límite con Chile - Sección II: Progresiva 23,00 - Progresiva 45,90 - Provincia de Chubut</t>
  </si>
  <si>
    <t>Ruta Nacional Nº 259 Trevelín - Límite con Chile  Km. 39,16 - Km. 75,74 - Provincia de Chubut</t>
  </si>
  <si>
    <t>Ruta Nacional N° 3 - Tramo: Comodoro Rivadavia - Empalme Ruta Nacional Nº 26 - Sección: Km. 1.837 - Km. 1.841 - Provincia de Chubut</t>
  </si>
  <si>
    <t>Ruta Nacional Nº 3 - Tramo Trelew-Puerto Madryn - Provincia de Chubut</t>
  </si>
  <si>
    <t>Ruta Nacional Nº 3 - Camino de Circunvalación Comodoro Rivadavia - Provincia de Chubut</t>
  </si>
  <si>
    <t>RPº 17 – Acceso a Rio Pico - Provincia de Chubut</t>
  </si>
  <si>
    <t>RNº25 Las Plumas Los Altares - Provincia de Chubut</t>
  </si>
  <si>
    <t>Ruta 269 tramo empalme RN 40 con empalme RP 51 sección II - Provincia de Chubut</t>
  </si>
  <si>
    <t>RPº56 entre Alto Río Senguer y empalme RP 20 - Provincia de Chubut</t>
  </si>
  <si>
    <t>Pavimento acceso a Cholila - Provincia de Chubut</t>
  </si>
  <si>
    <t>RPº12 empalme RP 14 Gualjaina - Provincia de Chubut</t>
  </si>
  <si>
    <t>RPº71. Parque Nacional Los Alerces: Tramo Portada Norte/Villa Futalaufquen - Provincia de Chubut</t>
  </si>
  <si>
    <t>Construcción Centro Penitenciario Federal de Corrientes</t>
  </si>
  <si>
    <t>Tendido de redes de Agua y Cloaca en barrios nuevos en TOLHUIN</t>
  </si>
  <si>
    <t>Plantas de tratamiento cloacal: traslado y puesta en marcha de 2da planta y puesta en marcha de planta cloacal antigua en TOLHUIN</t>
  </si>
  <si>
    <t>Azud Cota 172 en USHUAIA. Tierra del Fuego</t>
  </si>
  <si>
    <t>Ruta Provincial Nº 5 - 9,30 km - Pavimento - Ensanche de calzada, construcción de obras básicas y pavimentación de concreto de Hº - Tramo Ex RN Nº3 - Avda. Circunvalación (RN Nº3)  en RIO GRANDE
Tramo 8,30 km - Km 17,30 km - Long 9,00 km - Pavimento - Construcción de obras básicas y pavimentación de concreto de H°.</t>
  </si>
  <si>
    <t>Revamimentación y ensanche RPN 53 (Avenida Eva Perón entre calle 1323 y RP N°6- Etapa IV</t>
  </si>
  <si>
    <t xml:space="preserve">Pavimentos para calles en Barrios San Alberto y Villa Udaondo. Ituzaingó. Provincia de Buenos Aires </t>
  </si>
  <si>
    <t>Ruta Nacional N°66 Nuevo Acceso a Ciudad Perico. Provincia de Jujuy.</t>
  </si>
  <si>
    <t>Travesías Urbana Posadas</t>
  </si>
  <si>
    <t>Duplicacion Calzada Ruta 12 tramo ruta 3 Santa Ana</t>
  </si>
  <si>
    <t>RP 8 Tramo RN 12 - RN 14</t>
  </si>
  <si>
    <t>Canalización Arroyo Apepú Oeste</t>
  </si>
  <si>
    <t>Avenida Acceso Parque industrial Itaembé Guazú</t>
  </si>
  <si>
    <t>Nuevo sistema de agua potable rio gallegos</t>
  </si>
  <si>
    <t>Autopista RNº 38 de las Sierras - Provincia de Córdoba</t>
  </si>
  <si>
    <t>Ruta Provincial 8 Campo Grande - 25 de mayo</t>
  </si>
  <si>
    <t>Ruta Provincial N° 9: en RIO GRANDE
- Tramo 0,00 km - 25,00 km - Long 25,00 km - Pavimento - Construcción obras básicas y pavimentación de concreto de Hº - Puente de Losas - Arroyo Los Cerros L=15 m</t>
  </si>
  <si>
    <t>Infraestructuras sanitarias en asentamientos de medio rural en PTO. ALMANZA, LAGO ESCONDIDO Y SAN SEBASTIÁN- Elaboración de proyectos ejecutivos de redes de agua, cloaca, plantas de tratamiento de afluentes y sistemas de potabilización de agua. - Obra de tendido de redes de agua, cloaca, plantas de tratamiento de afluentes y sistemas de potabilización de agua.</t>
  </si>
  <si>
    <t>Ruta Nacional Nº 22 - Cuarto puente y Travesía Urbana - Provincia de Neuquén</t>
  </si>
  <si>
    <t>Ruta Nacional Nº 237 - Arrouito - Rº Collon Cura - Provincia de Neuquén</t>
  </si>
  <si>
    <t>RP Nº 61 - Tramo Junín de los Sauces - Lago Huechulafquen</t>
  </si>
  <si>
    <t>Construcción del Centro Penitenciario Federal de Misiones, Posadas, Prov. de Misiones</t>
  </si>
  <si>
    <t>Rehabilitación Integral Trenes de Carga</t>
  </si>
  <si>
    <t>Rehabilitación Integral Trenes de Pasajeros AMBA</t>
  </si>
  <si>
    <t xml:space="preserve">Construcción playa de transferencia, puerto de Corrientes </t>
  </si>
  <si>
    <t>Construcción Pasafauna RN N°12 que atraviesa el áreadel Parque Nacional Iguazú y el Parque Provincial Puerto Península</t>
  </si>
  <si>
    <t>Acueducto Mandisovi y obras de infraestructura complementarias</t>
  </si>
  <si>
    <t>Cuenco Retardador de Crecidas Llavallol – Etapa I. Lomas de Zamora. Provincia de Buenos Aires.</t>
  </si>
  <si>
    <t>Pavimentos para Recorridos de Colectivos (c/ pavimentos y bacheo). Lomas de Zamora. Provincia de Buenos Aires.</t>
  </si>
  <si>
    <t>Construcción Sistema de Desagüe Cloacal - Cloaca Máxima y redes cloacales - Partido de La Banda - Provincia de Santiago del Estero</t>
  </si>
  <si>
    <t>Mantenimiento caminos rurales  - Partido de Castelli - Provincia de Buenos Aires</t>
  </si>
  <si>
    <t>PUENTE ARROYO TORTO RUTA 103</t>
  </si>
  <si>
    <t>REPAVIMENTACIÓN RUTA PROVINCIAL 19</t>
  </si>
  <si>
    <t>REPAVIMENTACIÓN RUTA PROVINCIAL 17</t>
  </si>
  <si>
    <t>CONSTRUCCIÓN DE SEGUNDA CALZADA RUTA NACIONAL N° 22 - TRAMO PLOTTIER - ARROYITO. EXTENSIÓN A PLAZA HUINCUL</t>
  </si>
  <si>
    <t>CONSTRUCCIÓN PUENTE " LA RINCONADA" SOBRE RÍO COLLÓN CURÁ</t>
  </si>
  <si>
    <t>Puente Lavalle - Avellaneda</t>
  </si>
  <si>
    <t>Construcción de autovía RN N°11- Tramo Virgen del Carmen hasta Empalme RN 11 y RN 81, la obra incluye dos puentes</t>
  </si>
  <si>
    <t>Ruta Nacional N° 11 - Construcción de Autovía y Multitrocha Limite con Chaco-Empalme RN 11 y 81 Secc. 1-A -16,34 Km-</t>
  </si>
  <si>
    <t>Ruta Nacional N° 11 - Construcción de Autovía y Multitrocha Limite con Chaco-Empalme RN 11 y 81 Secc. 1-B -20,5 Km-</t>
  </si>
  <si>
    <t>Construcción de banquinas pavimentadas sobre RN N°34 entre Taboada (Km 651) límite con Santa Fe (km 381).-</t>
  </si>
  <si>
    <t>Construcción de Autopista entre la ciudad de Santiago del Estero RN N°9 (km 1145 en la ciudad de Termas de Rio Hondo (km 1200).-</t>
  </si>
  <si>
    <t>Obras de Saneamiento Urbano. Ciudad de Santa Rosa. Provincia de la Pampa</t>
  </si>
  <si>
    <t xml:space="preserve">Buque Multipropósito </t>
  </si>
  <si>
    <t xml:space="preserve">Buque Polar </t>
  </si>
  <si>
    <t>Patrullero Oceánico Multipropósito (OPV)</t>
  </si>
  <si>
    <t xml:space="preserve">Avión de Transporte Mediano - Versión Patrulla Marítima </t>
  </si>
  <si>
    <t>Adquisición Helicópteros Pesados Off Shore para Salvaguarda en el Mar</t>
  </si>
  <si>
    <t xml:space="preserve">Contratación de una Plataforma Virtual para la Realización de Cursos </t>
  </si>
  <si>
    <t>BIENES Y SERVICIOS</t>
  </si>
  <si>
    <t>LEY 27.341</t>
  </si>
  <si>
    <t>DATOS SAF</t>
  </si>
  <si>
    <t>CRÉDITO INICIAL</t>
  </si>
  <si>
    <t>CRÉDITO VIGENTE</t>
  </si>
  <si>
    <t>DEVENGADO</t>
  </si>
  <si>
    <t>INICIAL</t>
  </si>
  <si>
    <t>VIGENTE</t>
  </si>
  <si>
    <t>DATOS SIDIF</t>
  </si>
  <si>
    <t>CREDITO INICIAL</t>
  </si>
  <si>
    <t>CREDITO VIGENTE</t>
  </si>
  <si>
    <t>DNU 595/17</t>
  </si>
  <si>
    <t>Pistolas en kits de Calibre 9x19, Rifles de Asalto ARX 200 en kits y know-how y elementos de montaje</t>
  </si>
  <si>
    <t>Apoyo a los productores rurales para la transferencia y reconversión tecnológica- Programa de Modernización de los Sistemas de Riego y Promoción de Nuevas Tecnologías de Riego Mecanizado.</t>
  </si>
  <si>
    <t>Decreto N° 1013/17</t>
  </si>
  <si>
    <t>*</t>
  </si>
  <si>
    <t>Modernización de Dos Radares TPS-43 - W-430 a MTPS-43 y la Fabricación de Un Radar de Mediano Alcance (RAM)</t>
  </si>
  <si>
    <t>Desarrollo, Investigación y Análisis del Reemplazo de Pirotecnia de Asientos Eyectables del Sistema de Armas A4-AR</t>
  </si>
  <si>
    <t>Obra regulación y control de inundaciones en el noreste de la provincia de la Pampa (1)</t>
  </si>
  <si>
    <t>('1)</t>
  </si>
  <si>
    <t>Construcción o Ampliación de Edificio para la Extinción de Incendios - Aeroparque - Ciudad Autónoma de Buenos Aires ('1)</t>
  </si>
  <si>
    <t>Remodelación del Complejo Fronterizo Clorinda - Puerto José A. Falcón (2)</t>
  </si>
  <si>
    <t>Remodelación del Complejo Fronterizo Jama (2)</t>
  </si>
  <si>
    <t>('2)</t>
  </si>
  <si>
    <t>Remodelación del Complejo Fronterizo Iguazú - Foz de Iguazú (3)</t>
  </si>
  <si>
    <t>('3)</t>
  </si>
  <si>
    <t>Desarrollo del Sistema de Ómnibus de Tránsito Rápido y Carriles Exclusivos - Metrobus Norte II (Maipú - Olivos - San Isidro) - Provincia de Buenos Aires (4)</t>
  </si>
  <si>
    <t>Desarrollo del Sistema de Ómnibus de Tránsito Rápido y Carriles Exclusivos - Metrobus Posadas (4)</t>
  </si>
  <si>
    <t>Desarrollo del Sistema de Ómnibus de Tránsito Rápido y Carriles Exclusivos - Metrobus La Plata (4)</t>
  </si>
  <si>
    <t>Desarrollo del Sistema de Ómnibus de Tránsito Rápido y Carriles Exclusivos - Metrobus Tucumán (4)</t>
  </si>
  <si>
    <t>Desarrollo del Sistema de Ómnibus de Tránsito Rápido y Carriles Exclusivos - Metrobus Mendoza (4)</t>
  </si>
  <si>
    <t>Desarrollo del Sistema de Ómnibus de Tránsito Rápido y Carriles Exclusivos - Metrobus Jujuy (4)</t>
  </si>
  <si>
    <t>Construcción Estación Central Obelisco - Red de Expresos Regionales - Ciudad Autónoma de Buenos Aires (4)</t>
  </si>
  <si>
    <t>Construcción Estación Retiro Subterránea de las Líneas Mitre y Sarmiento y Distribuidor Retiro (4)</t>
  </si>
  <si>
    <t>('4)</t>
  </si>
  <si>
    <t>Construcción Estación Correo Central de las Líneas Mitre y Sarmiento - Ciudad Autónoma de Buenos Aires (5)</t>
  </si>
  <si>
    <t>Construcción Estación 9 de Julio Subterránea de las Líneas Mitre y Sarmiento - Ciudad Autónoma de Buenos Aires (5)</t>
  </si>
  <si>
    <t>('5)</t>
  </si>
  <si>
    <t>Construcción de Viaducto Línea Mitre: Retiro - Tigre (6)</t>
  </si>
  <si>
    <t>Electrificación Ferrocarril San Martín (6)</t>
  </si>
  <si>
    <t>Puesta en Valor Viaducto San Martin y Tercer Vía (6)</t>
  </si>
  <si>
    <t>Puesta en Valor Subestación Ferrocarril San Martín (6)</t>
  </si>
  <si>
    <t>('6)</t>
  </si>
  <si>
    <t>Construcción Nueva Estación Buenos Aires (7)</t>
  </si>
  <si>
    <t>('7)</t>
  </si>
  <si>
    <t>Renovación Parcial Etapa II - Km 1290,4 a 1082,2 - Provincia de Salta (8)</t>
  </si>
  <si>
    <t>Renovación Parcial Etapa II - Km a 1082,2 a 1110,2 - Provincia de Salta (8)</t>
  </si>
  <si>
    <t>Renovación Parcial Etapa II - Km 83,8 a 53,400 - Provincia de Santa Fe (8)</t>
  </si>
  <si>
    <t>Renovación Parcial Etapa III - Km 53,400 a 2,1 - Provincia de Santa Fe (8)</t>
  </si>
  <si>
    <t>Renovación Parcial Etapa III - Km 0 a 9,4 - Provincia de Santa Fe (8)</t>
  </si>
  <si>
    <t>Renovación Parcial Etapa II - Km 9,4 a 48,311 - Provincia de Santa Fe (8)</t>
  </si>
  <si>
    <t>Renovación Parcial Etapa III - Km 938,955 a 791,38 - Provincia de Tucumán (8)</t>
  </si>
  <si>
    <t>Renovación Parcial Etapa III - Km 976,54 a 938,955 - Provincia de Salta (8)</t>
  </si>
  <si>
    <t>Renovación Parcial Etapa III - Km 976,54 a 1082,2 - Provincia de Salta (8)</t>
  </si>
  <si>
    <t>Renovación Parcial Etapa III - Km 1086,236 a 976,54 - Provincia de Salta (8)</t>
  </si>
  <si>
    <t>Renovación Parcial Etapa III - Km 1311 a 1290,4 - Provincia de Salta (8)</t>
  </si>
  <si>
    <t>('8)</t>
  </si>
  <si>
    <t>Acortamiento Escollera Norte Puerto Quequén - Provincia de Buenos Aires (9)</t>
  </si>
  <si>
    <t>('9)</t>
  </si>
  <si>
    <t>Construcción de Espigones VIII y IX - Puerto de Mar del Plata - Provincia de Buenos Aires (10)</t>
  </si>
  <si>
    <t>('10)</t>
  </si>
  <si>
    <t>Adecuación de los Muelles Históricos del Puerto La Plata operados por la terminal de graneles líquidos YPF S.A. (11)</t>
  </si>
  <si>
    <t>('11)</t>
  </si>
  <si>
    <t>Construcción de Muelle Multipropósito para Graneles Sólidos en el Puerto de Bahía Blanca (12)</t>
  </si>
  <si>
    <t>('12)</t>
  </si>
  <si>
    <t>('13)</t>
  </si>
  <si>
    <t>34 - Ampliación Muelle Comandante Luis Piedrabuena Etapa II - Provincia de Chubut</t>
  </si>
  <si>
    <t>35 - Reparación Pilotes Macizos Muelle Almirante Storni - Provincia de Chubut</t>
  </si>
  <si>
    <t>Ramal C25 del FFCC Belgrano en la Pcia. de Formosa (2)</t>
  </si>
  <si>
    <t>Rehabilitación Integral Trenes de Carga -Mitre (2)</t>
  </si>
  <si>
    <t>Rehabilitación Integral Trenes de Carga-Roca (2)</t>
  </si>
  <si>
    <t>Rehabilitación Integral Trenes de Carga- San Martin (2)</t>
  </si>
  <si>
    <t>Rehabilitación Integral Trenes de Carga-Urquiza (2)</t>
  </si>
  <si>
    <t>Rehabilitación Integral Trenes de Pasajeros AMBA-Belgrano Norte (2)</t>
  </si>
  <si>
    <t>Rehabilitación Integral Trenes de Pasajeros AMBA-Belgrano Sur (2)</t>
  </si>
  <si>
    <t>Rehabilitación Integral Trenes de Pasajeros AMBA-Compra de Material Rodante Trenes de Pasajeros SOFSE (2)</t>
  </si>
  <si>
    <t>Rehabilitación Integral Trenes de Pasajeros AMBA-Frenado Automático de trenes (2)</t>
  </si>
  <si>
    <t>Rehabilitación Integral Trenes de Pasajeros AMBA-Mitre (2)</t>
  </si>
  <si>
    <t>Tren del valle Tramo Chinchinales Río Negro y Senillosa. Provincia de  Neuquen (2)</t>
  </si>
  <si>
    <t>Ampliación del Muelle Pesquero del Puerto de Rawson - Provincia de Chubut (2)</t>
  </si>
  <si>
    <t>Reparación y ampliación del sitio 2 Muelle Ate. Storni - Provincia de Chubut (3)</t>
  </si>
  <si>
    <t>Ampliación Muelle para Cruceros Turísticos en Bahía Camarones - Provincia de Chubut (3)</t>
  </si>
  <si>
    <t>Ampliación Puerto Comodoro Rivadavia IV Etapa - Comodoro Rivadavia - Provincia de Chubut (3)</t>
  </si>
  <si>
    <t>Ampliación Sitio 1 y 2 en Muelle Almirante Storni - Provincia de Chubut (3)</t>
  </si>
  <si>
    <t>Dragado de Mantenimiento del Puerto de Rawson - Provincia de Chubut (3)</t>
  </si>
  <si>
    <t>Obras de canalización en canal de Masso - San Miguel del Monte - Provincia de Buenos Aires (3)</t>
  </si>
  <si>
    <t>Obras de dragado en el Delta - Sección I - Partido de Tigre - Provincia de Buenos Aires (3)</t>
  </si>
  <si>
    <t>Prolongación Obra de Abrigo del Muelle de Caleta Córdova - Provincia de Chubut (3)</t>
  </si>
  <si>
    <t>Proyecto Embarcadero de pasajeros y vehículos Puerto Colonia Cano (3)</t>
  </si>
  <si>
    <t>Reparación, Mejoras y Equipamiento Puerto Formosa (3)</t>
  </si>
  <si>
    <t>Adquisición de Material Rodante para Trenes de Pasajeros - Unidades Eléctricas Múltiples (EMU) (1)</t>
  </si>
  <si>
    <t>Adquisición de Material Rodante para la Prestación de Servicios Ferroviarios de la Línea Roca - AMBA (1)</t>
  </si>
  <si>
    <t>Construcción planta piloto para la producción de uranio en Cerro Solo - Provincia de Chubut (4)</t>
  </si>
  <si>
    <t>Actualización Equipamiento Guardacosta "Azopardo y Thompson" (14)</t>
  </si>
  <si>
    <t>('14)</t>
  </si>
  <si>
    <t>Ampliación Edificio Prefectura Ushuaia (15)</t>
  </si>
  <si>
    <t>('15)</t>
  </si>
  <si>
    <t>Construcción de la Prefectura de Zona Lacustre y del Comahue - Etapa II (16)</t>
  </si>
  <si>
    <t>('16)</t>
  </si>
  <si>
    <t>Construcción Edificio de Oficinas en Predio Imprenta (17)</t>
  </si>
  <si>
    <t>('17)</t>
  </si>
  <si>
    <t>Remodelación del Complejo Fronterizo Puerto Pilcomayo - Puerto Ita Enramada (18)</t>
  </si>
  <si>
    <t>('18)</t>
  </si>
  <si>
    <t>Construcción Ambiente Máxima Seguridad Informática (19)</t>
  </si>
  <si>
    <t>Puesta en valor Edificio Tucumán N° 480/500 C.A.B.A (19)</t>
  </si>
  <si>
    <t>Conservación, Reparación y Puesta en Valor de Edificios Regional Capital VIII - Etapa 2 - Balcarce (19)</t>
  </si>
  <si>
    <t>('19)</t>
  </si>
  <si>
    <t>Puesta en Valor de los Edificios Correspondientes a la Jefatura Regional Capital IV Etapa 2 (20)</t>
  </si>
  <si>
    <t>('20)</t>
  </si>
  <si>
    <t>Construcción de Gasoductos - Provincia de Córdoba (5)</t>
  </si>
  <si>
    <t>Ampliación Red Eléctrica - Partido de General Las Heras - Provincia de Mendoza (5)</t>
  </si>
  <si>
    <t>Instalacion columnas, econversión alumbrado público, nuevas Luminarias y Subestación Parque Industrial en Loma Verde - Partido de Escobar - Provincia de Buenos Aires (5)</t>
  </si>
  <si>
    <t>REDES DE DISTRIBUCIÓN DOMICILIARIA DE GAS NATURAL EN ING. JUÁREZ, LOS CHIRIGUANOS, LAGUNA YEMA (5)</t>
  </si>
  <si>
    <t>REDES DE DISTRIBUCIÓN DOMICILIARIA DE GAS NATURAL EN POZO DEL MORTERO, JUNA G. BAZÁN, LAS LOMITAS (5)</t>
  </si>
  <si>
    <t>REDES DE DISTRIBUCIÓN DOMICILIARIA DE GAS NATURAL EN POZO DEL TIGRE, ESTANISLAO DEL CAMPO (5)</t>
  </si>
  <si>
    <t>Sistema de Inhibidor de Drones (2)</t>
  </si>
  <si>
    <t>Avión Entrenador Primario/Básico (3)</t>
  </si>
  <si>
    <t>Aeronaves Supersónicas (3)</t>
  </si>
  <si>
    <t>Aeronaves de Transporte Mediano de Mediano Alcance (3)</t>
  </si>
  <si>
    <t>Obras de Saneamiento - Zanjon Pacheco Etapa II - Partido de Tigre - Provincia de Buenos Aires (6)</t>
  </si>
  <si>
    <t>Reparación del Piso 10° - Readecuación Montante Eléctrica y Tablero General (21)</t>
  </si>
  <si>
    <t>('21)</t>
  </si>
  <si>
    <t>APN-INDEC#MHA se realizó una modificación presupuestaria por compensación de créditos dentro del Inciso 4 del Prog. 19 con la finalidad de atender necesidades de equipamiento computacional, compras de licencias de software y adquisición de otros bienes de uso, para el cumplimiento de sus metas físicas y de aquellos nuevos trabajos que le han sido solicitados.</t>
  </si>
  <si>
    <t>Saneamiento Cloacal-Las Heras-Cañuelas-Pte. Perón (22)</t>
  </si>
  <si>
    <t>('22)</t>
  </si>
  <si>
    <t>Construcción Reservorios de Regulación-Control de Inundaciones R2 (23)</t>
  </si>
  <si>
    <t>('23)</t>
  </si>
  <si>
    <t>Proyecto Urbanización Integral Ciudad Universitara (Barrio República de la Sexta) (7)</t>
  </si>
  <si>
    <t xml:space="preserve">('7) </t>
  </si>
  <si>
    <t>Centro de Interpretación de la Manzana de las Luces, Patrimonio Jesuítico y Construcción del Edificio Sede de la Comisión Nacional de Museos y de Monumentos y Lugares Históricos (24)</t>
  </si>
  <si>
    <t>Restauración y Puesta en Valor del Conjunto Edilicio Instituto Saturnino Unzué - Mar del Plata  (24)</t>
  </si>
  <si>
    <t>Ampliación y Refuncionalización del Hospital Zonal de Agudos Blas L. Dubarry - Mercedes  (24)</t>
  </si>
  <si>
    <t>Restauración y Puesta del Teatro Nacional Cervantes - Etapa II  (24)</t>
  </si>
  <si>
    <t>Puesta en valor del Centro Nacional de la Música - Ex Biblioteca Nacional y Construcción de Edificios Anexos  (24)</t>
  </si>
  <si>
    <t>Construcción Nueva Sede para TV Pública  (24)</t>
  </si>
  <si>
    <t>Ampliación y Puesta en Valor del Museo Nacional de Bellas Artes  (82)</t>
  </si>
  <si>
    <t>Restauración Integral de los Interiores de la Santa Casa de Ejercicios Espirituales  (24)</t>
  </si>
  <si>
    <t>Restauración Integral y Puesta en Valor del Convento de Santo Domingo  (24)</t>
  </si>
  <si>
    <t>Restauración del Edificio de Parques Nacionales  (24)</t>
  </si>
  <si>
    <t>Restauración de la Casa Rosada  (24)</t>
  </si>
  <si>
    <t>Refacción de las Piletas Olímpicas del Centro Recreativo Nacional (CeReNa) (24)</t>
  </si>
  <si>
    <t>('24)</t>
  </si>
  <si>
    <t>Restauración y Puesta en Valor del Edificio del Palais de Glace (25)</t>
  </si>
  <si>
    <t>Optimización de Pasos Fronterizos (25)</t>
  </si>
  <si>
    <t>('25)</t>
  </si>
  <si>
    <t>Ampliación Centro Universitario - Partido de Tigre - Provincia de Buenos Aires (8)</t>
  </si>
  <si>
    <t>Ampliación y refacciones de Centros de Actividad Física y Salud - Partido de Tigre - Provincia de Buenos Aires (8)</t>
  </si>
  <si>
    <t>Centro Deportivo Productivo y Cultural en Nueva Coneta (Construcción de Complejo Deportivo para Hullapima- Pcia de Catamarca s/BAPIN) (8)</t>
  </si>
  <si>
    <t>Construcción costanera Laguna de Chascomus y Bicisenda - Partido de Chascomús - Provincia de Buenos Aires (8)</t>
  </si>
  <si>
    <t>Construcción de Biblioteca Virtual del Campus Universitario Múltiple. Departamento San Martín. Provincia de Mendoza. (8)</t>
  </si>
  <si>
    <t>Construcción de Centro de Ciencias - Partido de Tigre - Provincia de Buenos Aires (8)</t>
  </si>
  <si>
    <t>Construcción Hospital de Día y CAFyS Valentín Nores  - Partido de Tigre - Provincia de Buenos Aires (8)</t>
  </si>
  <si>
    <t>Construcción Hospital Don Torcuato - Partido de Tigre - Provincia de Buenos Aires (8)</t>
  </si>
  <si>
    <t>Construcción Hospital Las Heras -Partido de General Las Heras - Provincia de Mendoza (8)</t>
  </si>
  <si>
    <t>Construcción Parque Industrial - Partido de Castelli - Provincia de Buenos Aires (8)</t>
  </si>
  <si>
    <t>Construcción Terminal de Ómnibus - Municipalidad de Navarro - Provincia de Buenos Aires (8)</t>
  </si>
  <si>
    <t>Construcción Terminal de Ómnibus - Necochea - Provincia de Buenos Aires (8)</t>
  </si>
  <si>
    <t>Constucción Polideportivo - Municipalidad de Malvinas Argentinas - Provincia de Buenos Aires (8)</t>
  </si>
  <si>
    <t>Estadio Deportivo de 4788 m2 con capacidad para 3374 localidades. Estricta pretensada modular y estructura reticulada. Departamiento Lavalle. Provincia de Mendoza (8)</t>
  </si>
  <si>
    <t>Finalización Estadio del Bicentenario de Comodoro Rivadavia (8)</t>
  </si>
  <si>
    <t>Mejoras y refacciones en Mercado Union - Partido de La Banda - Provincia de Santiago del Estero (8)</t>
  </si>
  <si>
    <t>Obra de Estación Cultural de Exhibición. Firmat. Santa Fe. (8)</t>
  </si>
  <si>
    <t>Obras de mejoramiento en plazas - Municipalidad de Malvinas Argentinas - Provincia de Buenos Aires (8)</t>
  </si>
  <si>
    <t>Obras eléctricas y gas en RIO GRANDE. Tierra del Fuego (8)</t>
  </si>
  <si>
    <t>Obras eléctricas y gas en TOLHUIN. Tierra del Fuego (8)</t>
  </si>
  <si>
    <t>Obras eléctricas y gas en USHUAIA. Tierra del Fuego (8)</t>
  </si>
  <si>
    <t>Obras en el frente costero Necochea-Quequén - Partido de Necochea - Provincia de Buenos Aires (8)</t>
  </si>
  <si>
    <t>Obras en Paseo costero - Partido de San Fernando - Provincia de Buenos Aires (8)</t>
  </si>
  <si>
    <t>Obras en paseo turístico Laguna de Chascomús - Partido de Chascomús - Provincia de Buenos Aires (8)</t>
  </si>
  <si>
    <t>Obras en Paseo turístico Laguna de Monte - Partido de San Miguel del Monte - Provincia de Buenos Aires (8)</t>
  </si>
  <si>
    <t>Parque Educativo Barrio anexo Marqués Ciudad de Córdoba (8)</t>
  </si>
  <si>
    <t>Paseo Costero y señalización Puerto de Frutos - Partido de Tigre - Provincia de Buenos Aires (8)</t>
  </si>
  <si>
    <t>Recuperacion de espacios verdes del Parque San Martin y puesta en valor circuito güemesiano - Ciudad de Salta - Provincia de Salta (8)</t>
  </si>
  <si>
    <t>Ampliación y refacción de geriatricos - General Pinto - Provincia de Buenos Aires (8)</t>
  </si>
  <si>
    <t>Construcción de Cine y Teatro - Partido de Castelli - Provincia de Buenos Aires (8)</t>
  </si>
  <si>
    <t>Constucción Hospital de Diagnostico Precoz y Hospital Universitario - Municipalidad de Malvinas Argentinas - Provincia de Buenos Aires (8)</t>
  </si>
  <si>
    <t>Construcción Hospital Norpatagónico con Asiento en la Ciudad de Neuquén (8)</t>
  </si>
  <si>
    <t>Instalación de servicios básicos en Lotes ("Lotes con Servicio" -Agua Potable, Cloacas, Energía Eléctrica, Cordón Cuneta)</t>
  </si>
  <si>
    <t>Construcción Complejo Penitenciario Federal de Condenados Etapa II - Mercedes (26)</t>
  </si>
  <si>
    <t>Construcción Complejo Federal Penitenciario - Provincia de Córdoba (26)</t>
  </si>
  <si>
    <t>Residencia para Personas Mayores en Complejo Penitenciario Federal Ezeiza (26)</t>
  </si>
  <si>
    <t>Ampliación Complejo Penitenciario Federal para Jóvenes Adultos - Marcos Paz (26)</t>
  </si>
  <si>
    <t>Construcción de Oficinas Judiciales Ezeiza - Provincia de Buenos Aires (26)</t>
  </si>
  <si>
    <t>Ampliación de la Colonia Penal de Santa Rosa Unidad 4 - Santa Rosa - Provincia de La Pampa (26)</t>
  </si>
  <si>
    <t>Ampliación Colonia Penal "Subprefecto Miguel Rocha" (Unidad 5) - General Roca - Provincia de Rio Negro (26)</t>
  </si>
  <si>
    <t>Ampliación Colonia Penal de Viedma (Unidad 12) - Provincia de Río Negro (26)</t>
  </si>
  <si>
    <t>Residencia para Personas Mayores en Complejo Penitenciario II - Marcos Paz - Buenos Aires (26)</t>
  </si>
  <si>
    <t>Reparaciones Generales en el Centro Penitenciario Federal - Ciudad Autónoma de Buenos Aires (26)</t>
  </si>
  <si>
    <t>Reparaciones Generales Complejo Penitenciario Federal N°2 - Marcos Paz - Provincia de Buenos Aires (26)</t>
  </si>
  <si>
    <t>Reparaciones Generales en el Centro Penitenciario Federal  Nº 4 - Ezeiza - Provincia de Buenos Aires (26)</t>
  </si>
  <si>
    <t>Reparaciones Generales Complejo Penitenciario Federal Jóvenes Adultos - Marcos Paz - Provincia de Buenos Aires (26)</t>
  </si>
  <si>
    <t>Reparaciones Generales Unidad 9 - Neuquén - Provincia de Neuquén (26)</t>
  </si>
  <si>
    <t>Reparaciones Generales Unidad 19 - Ezeiza - Provincia de Buenos Aires (26)</t>
  </si>
  <si>
    <t>Reparaciones Generales Unidad 5 - General Roca - Provincia de Río Negro (26)</t>
  </si>
  <si>
    <t>Construcción del Centro Penitenciario Federal Yuto - Provincia de Jujuy (26)</t>
  </si>
  <si>
    <t>Ampliación Unidad Residencial 6 - Complejo Penitenciario Federal II - Marcos Paz - Provincia de Buenos Aires (26)</t>
  </si>
  <si>
    <t>Reparaciones Generales en la Unidad 14 - Esquel - Provincia de Chubut (26)</t>
  </si>
  <si>
    <t>Reparaciones de Emergencia en la Unidad 5 - General Roca - Provincia de Río Negro (26)</t>
  </si>
  <si>
    <t>Reparaciones de Emergencia en el Complejo Penitenciario Federal  II - Marcos Paz - Provincia de Buenos Aires (26)</t>
  </si>
  <si>
    <t>Reparaciones de Emergencia en el Complejo Penitenciario Federal Jóvenes Adultos - Marcos Paz - Provincia de Buenos Aires (26)</t>
  </si>
  <si>
    <t>Reparaciones de Emergencia en el Complejo Penitenciario Federal I - Ezeiza - Provincia de Buenos Aires (26)</t>
  </si>
  <si>
    <t>Reparaciones de Emergencia en el Complejo Penitenciario Federal N°4 - Ezeiza - Provincia de Buenos Aires (26)</t>
  </si>
  <si>
    <t>Reparaciones Generales en la Unidad 31 - Ezeiza - Provincia de Buenos Aires (26)</t>
  </si>
  <si>
    <t>Reparaciones Generales en la Unidad 11 - Sáenz Peña - Provincia de Chaco (26)</t>
  </si>
  <si>
    <t>Reparaciones de Emergencia en la Unidad 7 - Resistencia - Provincia de Chaco (26)</t>
  </si>
  <si>
    <t>Reparaciones Generales en la Unidad 7 - Resistencia - Provincia de Chaco (26)</t>
  </si>
  <si>
    <t>Reparaciones de Emergencia en la Unidad 9 - Neuquén - Provincia del Neuquén (26)</t>
  </si>
  <si>
    <t>Reparaciones Generales en la Unidad 15 - Río Gallegos - Provincia de Santa Cruz (26)</t>
  </si>
  <si>
    <t>Reparaciones Generales en la Unidad 12 - Viedma - Provincia de Río Negro (26)</t>
  </si>
  <si>
    <t>('26)</t>
  </si>
  <si>
    <t>Construcción Nuevo Edificio Uruguay N° 722/28 - Ciudad Autónoma de Buenos Aires (27)</t>
  </si>
  <si>
    <t>('27)</t>
  </si>
  <si>
    <t>Juzgado Federal de Junín - Ampliación y Remodelación de Edificio (28)</t>
  </si>
  <si>
    <t>('28)</t>
  </si>
  <si>
    <t>Adquisición de Vehículos de Combate Blindados a Rueda (4)</t>
  </si>
  <si>
    <t>Construcción de Jardin 906 - Barrio Nuevo- Partido de General Pinto - Provincia de Buenos Aires (9)</t>
  </si>
  <si>
    <t>Construcción de Jardin 913 - Barrio San Luis- Partido de Chascomús - Provincia de Buenos Aires (9)</t>
  </si>
  <si>
    <t>Construcción de Jardin 915 - Barrio Alvarez- Partido de San Andrés de Giles - Provincia de Buenos Aires (9)</t>
  </si>
  <si>
    <t>Construcción de Jardin 920 - Barrio El Pito- Partido de Chivilcoy - Provincia de Buenos Aires (9)</t>
  </si>
  <si>
    <t>Construcción de Jardin 921 - Barrio Norte- Partido de Chivilcoy - Provincia de Buenos Aires (9)</t>
  </si>
  <si>
    <t>Construcción de Jardin 934 - Barrio San Rafael- Partido de San Fernando - Provincia de Buenos Aires (9)</t>
  </si>
  <si>
    <t>Construcción de Jardin 952 - Barrio Rincon de Milberg- Partido de Tigre - Provincia de Buenos Aires (9)</t>
  </si>
  <si>
    <t>Obras de infreaestructura en diversas escuelas - Partido de Tigre - Provincia de Buenos Aires (9)</t>
  </si>
  <si>
    <t>Construcción de Jardin 951 - Barrio La Mascota - Partido de Tigre - Provincia de Buenos Aires (9)</t>
  </si>
  <si>
    <t>Construcción de Jardin 953 - Barrio Aviación - Partido de Tigre - Provincia de Buenos Aires (9)</t>
  </si>
  <si>
    <t>Construcción de Jardin 906 - Barrio Federal - Partido de Las Heras - Provincia de Mendoza (9)</t>
  </si>
  <si>
    <t>Construcción de Jardin 20 - Barrio Independencia - Partido de La Banda - Provincia de Santiago del Estero (9)</t>
  </si>
  <si>
    <t>JARDIN MATERNAL - B° ITAEMBE GUAZU - POSADAS (9)</t>
  </si>
  <si>
    <t>ESC. N° 604 NENI N° 2047. CONSTRUC. S.N.I REPARACIONES GENERALES - IRIGOYEN (9)</t>
  </si>
  <si>
    <t>ESC. N° 98 - REPARACIONES - CERRO AZUL (9)</t>
  </si>
  <si>
    <t>ESC. N° 68 - REPARACIONES - SAN JAVIER (9)</t>
  </si>
  <si>
    <t>Construcción de un Relleno Sanitario y una Planta de Recuperación de Materiales en la ciudad de Concordia (BID Nº 3249/OC-AR) (29)</t>
  </si>
  <si>
    <t>('29)</t>
  </si>
  <si>
    <t>Construcción de un Relleno Sanitario y una Planta de Recuperación de Materiales en el Alto Valle de Río Negro (BID Nº 3249/OC-AR) (30)</t>
  </si>
  <si>
    <t>('30)</t>
  </si>
  <si>
    <t>Programa de Apoyo al Sector Público Sanitario II- PROSEPU II- Adquisición de equipamiento médico y no médico y otros. (5)</t>
  </si>
  <si>
    <t>Obras de mejoramiento del hábitat en Barrio Bonicato - Partido de Villarino - Provincia de Buenos Aires (10)</t>
  </si>
  <si>
    <t>Obras de mejoramiento del hábitat en diversos barrios - Partido de Tigre - Provincia de Buenos Aires (10)</t>
  </si>
  <si>
    <t>Obras del Proyecto "Mas Cerca" - Partido de General Pinto - Provincia de Buenos Aires (10)</t>
  </si>
  <si>
    <t>Construcción de la Agencia Federal Comodoro Rivadavia - Provincia de Chubut (31)</t>
  </si>
  <si>
    <t>Construcción de la Agencia Federal Neuquén (31)</t>
  </si>
  <si>
    <t>Construcción de la Agencia Federal Santa Fe (31)</t>
  </si>
  <si>
    <t>('31)</t>
  </si>
  <si>
    <t>Contrato Leasing - 2 Minibuses para la Secretaría de Coordinación Mnisterio de Seguridad (6)</t>
  </si>
  <si>
    <t>Contrato Leasing - 2 Pick Ups para la Secretaría de Coordinación Ministerio de Seguridad (6)</t>
  </si>
  <si>
    <t>Contrato Leasing  - 10 Omnibus para la Unidad de Transporte Macacha Güemes (6)</t>
  </si>
  <si>
    <t>Contrato Leasing  - 100 Pick Up para la Gendarmería Nacional Argentina (6)</t>
  </si>
  <si>
    <t>Contrato Leasing  - 125 Motos para la Policía Federal Argentina (6)</t>
  </si>
  <si>
    <t>Contrato Leasing - 15 Vehículos para la Subsecretaría de Intervención Territorial (6)</t>
  </si>
  <si>
    <t>Contrato Leasing- 1 Ómnibus para la Subsecretaría de Intervención Territorial (6)</t>
  </si>
  <si>
    <t>Sistema de Lanzadores de Misiles Portátiles de Muy Baja y Baja Cobertura (7)</t>
  </si>
  <si>
    <t>Construcción de Muelles en Caleta Sara e Isla leones y Puesta en Valor Faro (32)</t>
  </si>
  <si>
    <t>('32)</t>
  </si>
  <si>
    <t>Refuncionalización de Áreas Asistenciales - Consultorios Externos, Estudios Especiales y Diagnóstico por Imágenes (33)</t>
  </si>
  <si>
    <t>('33)</t>
  </si>
  <si>
    <t>A partir de 2018 estas obras se encuentran en el Prog. 66;  en 2017 corresponden al Prog 62 - Modernización de la Red de Transporte Ferroviario</t>
  </si>
  <si>
    <t xml:space="preserve">Construcción Estación Central Obelisco - Red de Expresos Regionales - Ciudad Autónoma de Buenos Aires * </t>
  </si>
  <si>
    <t>Construcción Estación Retiro Subterránea de las Líneas Mitre y Sarmiento y Distribuidor Retiro *</t>
  </si>
  <si>
    <t xml:space="preserve">Construcción de Estación Subterránea Constitución - Red de Expresos Regionales - CABA * </t>
  </si>
  <si>
    <t xml:space="preserve">Desarrollo del Sistema de Ómnibus de Tránsito Rápido y Carriles Exclusivos - Metrobus Mar del Plata - Pcia. De Bs. As.* </t>
  </si>
  <si>
    <t xml:space="preserve">Mejoramiento de la Conectividad Ferroviaria a Constitución - Ferrocarril Belgrano Sur (CAF S/N°) * </t>
  </si>
  <si>
    <t xml:space="preserve">Puesta en Valor Ferrocarril San Martín (BID S/N°) * </t>
  </si>
  <si>
    <r>
      <rPr>
        <b/>
        <sz val="10"/>
        <rFont val="Book Antiqua"/>
        <family val="1"/>
      </rPr>
      <t>SAF 669</t>
    </r>
    <r>
      <rPr>
        <sz val="10"/>
        <rFont val="Book Antiqua"/>
        <family val="1"/>
      </rPr>
      <t xml:space="preserve">: El Organismo informa que el Ministerio de Transporte indicó que el ORSNA realice la obra. </t>
    </r>
  </si>
  <si>
    <r>
      <rPr>
        <b/>
        <sz val="10"/>
        <rFont val="Book Antiqua"/>
        <family val="1"/>
      </rPr>
      <t>SAF 375</t>
    </r>
    <r>
      <rPr>
        <sz val="10"/>
        <rFont val="Book Antiqua"/>
        <family val="1"/>
      </rPr>
      <t>: El organismo informa: "Remodelación del Complejo Fronterizo Clorinda-Puerto José Falcón" y Remodelación de Complejo Fronterizo Jama" atrasos en la elaboración del Proyecto Ejecutivo que integrará parte de la documentación que impulsará los procesos administrativos para la contratación de las obras. Mediante NO-2017-2426336-APN-DNEYTSPICFYACI#MSG de fecha 13/10/2017 originada por la Dirección Nacional para el Equipamiento y Tecnología en Seguridad de Pasos Internacionales, Centros de Fronteras y Áreas de Control Integrado del Ministerio de Seguridad", informaron a la Dirección de Logística que los Proyectos Ejecutivos de los Pasos Internacionales serían remitidos a Gendarmería Nacional por esa cartera ministerial durante los meses de marzo a octubre de 2018, estando sujetos dichos plazos a los desembolsos del Ente Internacional Financiador de "Programa de Desarrollo de los Complejos Fronterizos", Fonplata y a los tiempos de aprobación y evaluación de la Secretaría de Coordinación, Planeamiento y Formulación de ese Ministerio.</t>
    </r>
  </si>
  <si>
    <r>
      <rPr>
        <b/>
        <sz val="10"/>
        <rFont val="Book Antiqua"/>
        <family val="1"/>
      </rPr>
      <t>SAF 375:</t>
    </r>
    <r>
      <rPr>
        <sz val="10"/>
        <rFont val="Book Antiqua"/>
        <family val="1"/>
      </rPr>
      <t xml:space="preserve"> El organismo informa:obra "Remodelación ]Complejo Fronterizo Iguazú-Foz de Iguazú" mediante Decreto N° 68/17 ol proyecto pasaría a la órbita del Ministerio del Interior (Dirección Nacional de Migraciones).</t>
    </r>
  </si>
  <si>
    <r>
      <rPr>
        <b/>
        <sz val="10"/>
        <rFont val="Book Antiqua"/>
        <family val="1"/>
      </rPr>
      <t>SAF 327</t>
    </r>
    <r>
      <rPr>
        <sz val="10"/>
        <rFont val="Book Antiqua"/>
        <family val="1"/>
      </rPr>
      <t>: La obra no contó con financiamiento.</t>
    </r>
  </si>
  <si>
    <r>
      <rPr>
        <b/>
        <sz val="10"/>
        <rFont val="Book Antiqua"/>
        <family val="1"/>
      </rPr>
      <t>SAF 327:</t>
    </r>
    <r>
      <rPr>
        <sz val="10"/>
        <rFont val="Book Antiqua"/>
        <family val="1"/>
      </rPr>
      <t xml:space="preserve"> Atrasos en el proceso licitatorio</t>
    </r>
  </si>
  <si>
    <r>
      <rPr>
        <b/>
        <sz val="10"/>
        <rFont val="Book Antiqua"/>
        <family val="1"/>
      </rPr>
      <t>SAF 327:</t>
    </r>
    <r>
      <rPr>
        <sz val="10"/>
        <rFont val="Book Antiqua"/>
        <family val="1"/>
      </rPr>
      <t xml:space="preserve"> Se postergó el inicio de la obra y comenzará en el ejercicio 2018.</t>
    </r>
  </si>
  <si>
    <r>
      <rPr>
        <b/>
        <sz val="10"/>
        <rFont val="Book Antiqua"/>
        <family val="1"/>
      </rPr>
      <t>SAF 327:</t>
    </r>
    <r>
      <rPr>
        <sz val="10"/>
        <rFont val="Book Antiqua"/>
        <family val="1"/>
      </rPr>
      <t xml:space="preserve"> Demoras en la licitación de la obra que se encuentra en etapa de presentación de ofertas.</t>
    </r>
  </si>
  <si>
    <r>
      <rPr>
        <b/>
        <sz val="10"/>
        <rFont val="Book Antiqua"/>
        <family val="1"/>
      </rPr>
      <t>SAF 327:</t>
    </r>
    <r>
      <rPr>
        <sz val="10"/>
        <rFont val="Book Antiqua"/>
        <family val="1"/>
      </rPr>
      <t xml:space="preserve"> Inicialmente se aperturaron obras teniendo en cuenta los tramos programados. Finalmente se efectivizaron las licitaciones de los tramos que presentan ejecución, quedando el resto desestimados. Para el ejercicio 2018 se optó por unificar el proyecto en una sola oba.</t>
    </r>
  </si>
  <si>
    <r>
      <rPr>
        <b/>
        <sz val="10"/>
        <rFont val="Book Antiqua"/>
        <family val="1"/>
      </rPr>
      <t>SAF 327</t>
    </r>
    <r>
      <rPr>
        <sz val="10"/>
        <rFont val="Book Antiqua"/>
        <family val="1"/>
      </rPr>
      <t>: El proyecto se encuentra en estudio, se considera que durante 2018 se elevará el proyecto de licitación a DNIP para su estudio. Sujeto a disponibilidad presupuestaria.</t>
    </r>
  </si>
  <si>
    <r>
      <rPr>
        <b/>
        <sz val="10"/>
        <rFont val="Book Antiqua"/>
        <family val="1"/>
      </rPr>
      <t>SAF 327:</t>
    </r>
    <r>
      <rPr>
        <sz val="10"/>
        <rFont val="Book Antiqua"/>
        <family val="1"/>
      </rPr>
      <t xml:space="preserve"> El proyecto fue desestimado ya que la Armada le otorgó al Consorcio de Gestión del Puerto un muelle para operar cargas comerciales, actualmente en trámite de habilitación.</t>
    </r>
  </si>
  <si>
    <r>
      <rPr>
        <b/>
        <sz val="10"/>
        <rFont val="Book Antiqua"/>
        <family val="1"/>
      </rPr>
      <t>SAF 327:</t>
    </r>
    <r>
      <rPr>
        <sz val="10"/>
        <rFont val="Book Antiqua"/>
        <family val="1"/>
      </rPr>
      <t xml:space="preserve"> Proyecto desestimado, no considerado en 2018.</t>
    </r>
  </si>
  <si>
    <r>
      <rPr>
        <b/>
        <sz val="10"/>
        <rFont val="Book Antiqua"/>
        <family val="1"/>
      </rPr>
      <t>SAF 327:</t>
    </r>
    <r>
      <rPr>
        <sz val="10"/>
        <rFont val="Book Antiqua"/>
        <family val="1"/>
      </rPr>
      <t xml:space="preserve"> El estudio aún no ha sido presentado por el Consorcio Portuario a los efectos de impulsar su licitación. Estará sujeto a disponibilidad presupuestaria. Se estima que comience en 2019.</t>
    </r>
  </si>
  <si>
    <r>
      <t xml:space="preserve">SAF 327: </t>
    </r>
    <r>
      <rPr>
        <sz val="10"/>
        <rFont val="Book Antiqua"/>
        <family val="1"/>
      </rPr>
      <t>Las obras no contaron con financiamiento, comenzarán en 2018</t>
    </r>
  </si>
  <si>
    <r>
      <rPr>
        <b/>
        <sz val="10"/>
        <rFont val="Book Antiqua"/>
        <family val="1"/>
      </rPr>
      <t>SAF 380:</t>
    </r>
    <r>
      <rPr>
        <sz val="10"/>
        <rFont val="Book Antiqua"/>
        <family val="1"/>
      </rPr>
      <t xml:space="preserve"> El organismo informa que no tuvo ejecución en razón que cambió el proyecto y se ejecutó por etapas, reasignándose los créditos al Prog. 31 - Act. 6 - IPP 4.3.8</t>
    </r>
  </si>
  <si>
    <r>
      <rPr>
        <b/>
        <sz val="10"/>
        <rFont val="Book Antiqua"/>
        <family val="1"/>
      </rPr>
      <t xml:space="preserve">SAF 380: </t>
    </r>
    <r>
      <rPr>
        <sz val="10"/>
        <rFont val="Book Antiqua"/>
        <family val="1"/>
      </rPr>
      <t>No tuvo ejecución debido a que los estudios de suelo, paso previo a la confección del Pliego Técnico, debieron complementarse con un estudio Arqueológico exigido por la Ley Provincial N° 370 "Régimen del Patrimonio Cultural y Paleontológico Provincial", siendo reasignados los créditos para aender y financiar la adquisición de distintos bienes y servicios indispensables para el accionar de la Institución.</t>
    </r>
  </si>
  <si>
    <r>
      <rPr>
        <b/>
        <sz val="10"/>
        <rFont val="Book Antiqua"/>
        <family val="1"/>
      </rPr>
      <t>SAF 380</t>
    </r>
    <r>
      <rPr>
        <sz val="10"/>
        <rFont val="Book Antiqua"/>
        <family val="1"/>
      </rPr>
      <t>: No tuvo ejecución por no contarse con la obra de la primer etapa finalizada, por la exigencia de la construcción de una subestación de transformación eléctrica por parte de la Empresa de Energía Local. Se debión postergar la confección de los pliegos para la 2° etapa, siendo reasignados los créditos para atender y financiar la adquisición de distintos bienes y servicios indispensables para el accionar de la Institución.</t>
    </r>
  </si>
  <si>
    <r>
      <rPr>
        <b/>
        <sz val="10"/>
        <rFont val="Book Antiqua"/>
        <family val="1"/>
      </rPr>
      <t>SAF 380</t>
    </r>
    <r>
      <rPr>
        <sz val="10"/>
        <rFont val="Book Antiqua"/>
        <family val="1"/>
      </rPr>
      <t>: No tuvo ejecución producto del proyecto de reestructuración llevada adelante por la AGP de la actual zona portuaria contigua al terreno, no se cuentan con las certezas necesarias acerca de la utilización de las áreas que ocupa la Prefectura, siendo reasignados los créditos para atender y financiar la adquisición de distintos bienes y servicios indispensables para el accionar de la Institución.</t>
    </r>
  </si>
  <si>
    <r>
      <rPr>
        <b/>
        <sz val="10"/>
        <rFont val="Book Antiqua"/>
        <family val="1"/>
      </rPr>
      <t>SAF 380</t>
    </r>
    <r>
      <rPr>
        <sz val="10"/>
        <rFont val="Book Antiqua"/>
        <family val="1"/>
      </rPr>
      <t>: No tuvo ejecución debido a que los estudios que se debian realizar (Anteproyecto de obra, cómputo métrico, etc.) aún no se habían finalizado al cierre del ejercicio 2017. Se reasignó el crédito de la FF 11 para financiar la adquisición de distintos bienes y servicios indispensables para el accionar de la Institución.</t>
    </r>
  </si>
  <si>
    <r>
      <rPr>
        <b/>
        <sz val="10"/>
        <rFont val="Book Antiqua"/>
        <family val="1"/>
      </rPr>
      <t>SAF 850</t>
    </r>
    <r>
      <rPr>
        <sz val="10"/>
        <rFont val="Book Antiqua"/>
        <family val="1"/>
      </rPr>
      <t>: Por razones operativas fue necesario priorizar otros proyectos. No se prevee ejecutar durante 2018</t>
    </r>
  </si>
  <si>
    <r>
      <rPr>
        <b/>
        <sz val="10"/>
        <rFont val="Book Antiqua"/>
        <family val="1"/>
      </rPr>
      <t>SAF 850:</t>
    </r>
    <r>
      <rPr>
        <sz val="10"/>
        <rFont val="Book Antiqua"/>
        <family val="1"/>
      </rPr>
      <t xml:space="preserve"> Unificado en el Proyecto 88, con ejecución prevista para el ejercicio 2018.</t>
    </r>
  </si>
  <si>
    <r>
      <rPr>
        <b/>
        <sz val="10"/>
        <rFont val="Book Antiqua"/>
        <family val="1"/>
      </rPr>
      <t>SAF 321:</t>
    </r>
    <r>
      <rPr>
        <sz val="10"/>
        <rFont val="Book Antiqua"/>
        <family val="1"/>
      </rPr>
      <t xml:space="preserve"> El organismo informa que mediante RESOL-2017-41-E-APN-INDEC#MHA se ha realizado una MP por compensación de créditos dentro del Inciso 4 del Prog. 19 con la finalidad de atender necesidades de equipamiento computacional, compra de software, adquisición de otros bienes de uso para el cumplimiento de sus metas físicas y de aquellos trabajos que le han sido solicitados.</t>
    </r>
  </si>
  <si>
    <r>
      <rPr>
        <b/>
        <sz val="10"/>
        <rFont val="Book Antiqua"/>
        <family val="1"/>
      </rPr>
      <t>SAF 342</t>
    </r>
    <r>
      <rPr>
        <sz val="10"/>
        <rFont val="Book Antiqua"/>
        <family val="1"/>
      </rPr>
      <t xml:space="preserve">: En el ejercicio 2017 no se inició  ningún trámite de contratación de obra. Se preveía financiar el 10% de la misma con fondos del préstamo. No está contemplado iniciar el proceso de licitación durante 2018. </t>
    </r>
  </si>
  <si>
    <r>
      <rPr>
        <b/>
        <sz val="10"/>
        <rFont val="Book Antiqua"/>
        <family val="1"/>
      </rPr>
      <t>SAF 342:</t>
    </r>
    <r>
      <rPr>
        <sz val="10"/>
        <rFont val="Book Antiqua"/>
        <family val="1"/>
      </rPr>
      <t xml:space="preserve"> Esta construcción quedó sin efecto en la última enmienda del préstamo firmada con el Banco Mundial en marzo de 2017. El proyecto no lo previó ni informó dentro del anteproyecto 2018, ni lo hará en los próximos ejercicios.</t>
    </r>
  </si>
  <si>
    <r>
      <rPr>
        <b/>
        <sz val="10"/>
        <rFont val="Book Antiqua"/>
        <family val="1"/>
      </rPr>
      <t>SAF 325</t>
    </r>
    <r>
      <rPr>
        <sz val="10"/>
        <rFont val="Book Antiqua"/>
        <family val="1"/>
      </rPr>
      <t>: La presente obra no ha tenido ejecución por falta de crédito.</t>
    </r>
  </si>
  <si>
    <r>
      <rPr>
        <b/>
        <sz val="10"/>
        <rFont val="Book Antiqua"/>
        <family val="1"/>
      </rPr>
      <t>SAF 325</t>
    </r>
    <r>
      <rPr>
        <sz val="10"/>
        <rFont val="Book Antiqua"/>
        <family val="1"/>
      </rPr>
      <t>: Se demoró la licitación.</t>
    </r>
  </si>
  <si>
    <r>
      <rPr>
        <b/>
        <sz val="10"/>
        <rFont val="Book Antiqua"/>
        <family val="1"/>
      </rPr>
      <t>SAF 332</t>
    </r>
    <r>
      <rPr>
        <sz val="10"/>
        <rFont val="Book Antiqua"/>
        <family val="1"/>
      </rPr>
      <t>: Obras a licitar.</t>
    </r>
  </si>
  <si>
    <r>
      <rPr>
        <b/>
        <sz val="10"/>
        <rFont val="Book Antiqua"/>
        <family val="1"/>
      </rPr>
      <t>SAF 320:</t>
    </r>
    <r>
      <rPr>
        <sz val="10"/>
        <rFont val="Book Antiqua"/>
        <family val="1"/>
      </rPr>
      <t xml:space="preserve"> Licitación dada de baja. Obra suspendida.</t>
    </r>
  </si>
  <si>
    <r>
      <rPr>
        <b/>
        <sz val="10"/>
        <rFont val="Book Antiqua"/>
        <family val="1"/>
      </rPr>
      <t>SAF 320</t>
    </r>
    <r>
      <rPr>
        <sz val="10"/>
        <rFont val="Book Antiqua"/>
        <family val="1"/>
      </rPr>
      <t>: Demoras en la ejecución. Anteproyecto en proceso de reformulación a pedido de la Administración General del PJN</t>
    </r>
  </si>
  <si>
    <r>
      <rPr>
        <b/>
        <sz val="10"/>
        <rFont val="Book Antiqua"/>
        <family val="1"/>
      </rPr>
      <t>SAF 317:</t>
    </r>
    <r>
      <rPr>
        <sz val="10"/>
        <rFont val="Book Antiqua"/>
        <family val="1"/>
      </rPr>
      <t xml:space="preserve"> El BID no otorgó la “No Objeción” al Proyecto Ejecutivo realizado por la consultora CEAMSE S.A. Por su parte, CEAMSE S.A., no cumplió en tiempo y forma con la respuesta de las observaciones realizadas por el BID; y el mismo BID no quiso darle prórroga para la realización de la consultoría (que se encontraba financiada mediante el préstamo BID 1868, próximo a concluir en Diciembre de 2016). La UE tuvo la intención de contratar dos técnicos para concluir el trabajo, pero no se logró gestionar la contratación. En diciembre 2017 el Municipio de Concordia contrató dos consultores para concluir el Proyecto Ejecutivo; los cuáles están actualmente trabajando. Y aproximadamente en el mes de Julio de este año, se estima que presenten el Proyecto Ejecutivo a la Unidad Ejecutora.</t>
    </r>
  </si>
  <si>
    <r>
      <rPr>
        <b/>
        <sz val="10"/>
        <rFont val="Book Antiqua"/>
        <family val="1"/>
      </rPr>
      <t>SAF 317:</t>
    </r>
    <r>
      <rPr>
        <sz val="10"/>
        <rFont val="Book Antiqua"/>
        <family val="1"/>
      </rPr>
      <t xml:space="preserve"> El Proyecto Ejecutivo finalizado por la consultora URS en Julio de 2015, contemplaba 3 soluciones una que alcanzaba a La Ciudad de Viedma (obra en ejecución en 2018); y otras dos soluciones para las localidades de Cipoletti y Lamarque (Alto Valle del Río Negro). No se pudo concretar la obra por dos motivos disintos: En Lamarque el único predio disponible ofrecido por el municipio fue objetado por el BID por estar ubicado en un área donde la napa se encontraba a menos de un metro del nivel de suelo. En Cipoletti el predio donde se desarrolló el proyecto no tuvo la aceptación por parte del municipio donde se iba a ejecutar. Entre 2016 - 2017 se estuvo evaluando la posibilidad de utilizar el Relleno Sanitario de la ciudad de Neuquén conformando un nuevo nodo pero no se avanzó con la gestión. </t>
    </r>
  </si>
  <si>
    <r>
      <rPr>
        <b/>
        <sz val="10"/>
        <rFont val="Book Antiqua"/>
        <family val="1"/>
      </rPr>
      <t>SAF 343</t>
    </r>
    <r>
      <rPr>
        <sz val="10"/>
        <rFont val="Book Antiqua"/>
        <family val="1"/>
      </rPr>
      <t>: Una vez iniciado el período fiscal 2017, el Ministerio de Seguridad realizó un cambio en los lineamientos estratégicos planteados y estableció un reordenamiento de las prioridades fijadas en el Plan de Inversiones 2017-2019. Lo expuesto motivó una reasignación de los créditos para la adquisición de equipamiento para el uso de las Fuerzas Policiales y de Seguridad.</t>
    </r>
  </si>
  <si>
    <r>
      <rPr>
        <b/>
        <sz val="10"/>
        <rFont val="Book Antiqua"/>
        <family val="1"/>
      </rPr>
      <t>SAF 908</t>
    </r>
    <r>
      <rPr>
        <sz val="10"/>
        <rFont val="Book Antiqua"/>
        <family val="1"/>
      </rPr>
      <t>: El organismo informa que este proyecto no tuvo ejecución en el ejercicio 2017 debido a que las autoridades establecieron nuevas prioridades, generando modificaciones de crédito por compensación para cubrir necesidades urgentes.</t>
    </r>
  </si>
  <si>
    <r>
      <rPr>
        <b/>
        <sz val="10"/>
        <color theme="1"/>
        <rFont val="Book Antiqua"/>
        <family val="1"/>
      </rPr>
      <t>SAF 613</t>
    </r>
    <r>
      <rPr>
        <sz val="10"/>
        <color theme="1"/>
        <rFont val="Book Antiqua"/>
        <family val="1"/>
      </rPr>
      <t>: El organismo informa que la obra "Regulación y control de inundaciones en el noreste de la provincia de La Pampa" cambió a "Plan Director de Agua Potable y Desagûes cloacales, Plan Director de Desagûes Pluviales y Disposición de las Aguas de Lluvias y Freáticas Santa Rosa, La Pampa", dado que durante el año 2017 el subprog. 2 se quedó sin la posibilidad de agregar más proyectos en el SIDIF y en la Dirección de Evaluación Presupuestaria decidieron utilizar el mismo número de proyecto a la hora de habilitar uno nuevo.</t>
    </r>
  </si>
  <si>
    <r>
      <rPr>
        <b/>
        <sz val="10"/>
        <color theme="1"/>
        <rFont val="Book Antiqua"/>
        <family val="1"/>
      </rPr>
      <t>SAF 327:</t>
    </r>
    <r>
      <rPr>
        <sz val="10"/>
        <color theme="1"/>
        <rFont val="Book Antiqua"/>
        <family val="1"/>
      </rPr>
      <t xml:space="preserve"> La obra no contó con financiamiento, se está analizando la viabilidad de la obra</t>
    </r>
  </si>
  <si>
    <r>
      <rPr>
        <b/>
        <sz val="10"/>
        <color theme="1"/>
        <rFont val="Book Antiqua"/>
        <family val="1"/>
      </rPr>
      <t>SAF 327</t>
    </r>
    <r>
      <rPr>
        <sz val="10"/>
        <color theme="1"/>
        <rFont val="Book Antiqua"/>
        <family val="1"/>
      </rPr>
      <t>: Proyecto desestimado, no considerado en 2018.</t>
    </r>
  </si>
  <si>
    <r>
      <rPr>
        <b/>
        <sz val="10"/>
        <color theme="1"/>
        <rFont val="Book Antiqua"/>
        <family val="1"/>
      </rPr>
      <t xml:space="preserve">SAF 105: </t>
    </r>
    <r>
      <rPr>
        <sz val="10"/>
        <color theme="1"/>
        <rFont val="Book Antiqua"/>
        <family val="1"/>
      </rPr>
      <t>El organismo informa que dentro del prog. 20 no posee el proyecto de inversión mencionado en esta planilla. Asimismo, todo proyecto relacionado a la Exploración y Producción de Uranio corresponde al Prog. 24 - Proy. 22 - "Construcción de Módulos a Escala para la Determinación del Proceso de Producción de Uranio en el Yacimiento Cerro Solo - Chubut.</t>
    </r>
  </si>
  <si>
    <r>
      <rPr>
        <b/>
        <sz val="10"/>
        <color theme="1"/>
        <rFont val="Book Antiqua"/>
        <family val="1"/>
      </rPr>
      <t>SAF 328:</t>
    </r>
    <r>
      <rPr>
        <sz val="10"/>
        <color theme="1"/>
        <rFont val="Book Antiqua"/>
        <family val="1"/>
      </rPr>
      <t xml:space="preserve"> No existen registros dentro del Ministerio de Energía y Minería de estas obras incorporadas en la Ley de presupuesto.</t>
    </r>
  </si>
  <si>
    <r>
      <rPr>
        <b/>
        <sz val="10"/>
        <color theme="1"/>
        <rFont val="Book Antiqua"/>
        <family val="1"/>
      </rPr>
      <t>SAF 342</t>
    </r>
    <r>
      <rPr>
        <sz val="10"/>
        <color theme="1"/>
        <rFont val="Book Antiqua"/>
        <family val="1"/>
      </rPr>
      <t>: El organismo informa que la obra no corresponde al SAF 342 dado que el partido de Tigre no integra la Cuenca Matanza Riachuelo.</t>
    </r>
  </si>
  <si>
    <r>
      <rPr>
        <b/>
        <sz val="10"/>
        <color theme="1"/>
        <rFont val="Book Antiqua"/>
        <family val="1"/>
      </rPr>
      <t>SAF 325:</t>
    </r>
    <r>
      <rPr>
        <sz val="10"/>
        <color theme="1"/>
        <rFont val="Book Antiqua"/>
        <family val="1"/>
      </rPr>
      <t xml:space="preserve"> La Subsecretaría de Desarrollo Urbano y Vivienda realiza convenios de financiamiento con los Entes Ejecutores y ellos son los encargados de desarrollar los Proyectos. En el caso de la obra mencionada, para el Prog. 38 no fue presentado ningún proyecto por intermedio de los Entes Ejecutores.</t>
    </r>
  </si>
  <si>
    <r>
      <rPr>
        <b/>
        <sz val="10"/>
        <color theme="1"/>
        <rFont val="Book Antiqua"/>
        <family val="1"/>
      </rPr>
      <t>SAF 325</t>
    </r>
    <r>
      <rPr>
        <sz val="10"/>
        <color theme="1"/>
        <rFont val="Book Antiqua"/>
        <family val="1"/>
      </rPr>
      <t>: La presente obra no ha tenido ejecución por falta de crédito.</t>
    </r>
  </si>
  <si>
    <r>
      <rPr>
        <b/>
        <sz val="10"/>
        <color theme="1"/>
        <rFont val="Book Antiqua"/>
        <family val="1"/>
      </rPr>
      <t>SAF 330</t>
    </r>
    <r>
      <rPr>
        <sz val="10"/>
        <color theme="1"/>
        <rFont val="Book Antiqua"/>
        <family val="1"/>
      </rPr>
      <t>: El organismo informa que el Programa 37 se gestiona por Actividad y no por Obra.</t>
    </r>
  </si>
  <si>
    <r>
      <rPr>
        <b/>
        <sz val="10"/>
        <color theme="1"/>
        <rFont val="Book Antiqua"/>
        <family val="1"/>
      </rPr>
      <t>SAF 325</t>
    </r>
    <r>
      <rPr>
        <sz val="10"/>
        <color theme="1"/>
        <rFont val="Book Antiqua"/>
        <family val="1"/>
      </rPr>
      <t>: Las obras no tuvieron movimientos en 2017 por no ser obras vigentes de la Secretaría de Vivienda.</t>
    </r>
  </si>
  <si>
    <t>DEVENGADO*</t>
  </si>
  <si>
    <t>Mantenimiento de Aeronaves para el Servicio de Horas de Vuelo (8)</t>
  </si>
  <si>
    <t>Mantenimiento del Material Aeronáutico de la Fuerza Aérea (8)</t>
  </si>
  <si>
    <t>Remotorización Pucará (8)</t>
  </si>
  <si>
    <t>La diferencia entre lo ejecutado por los SAF y lo obrante en el SIDIF corresponde a otros gastos de los organismos.</t>
  </si>
  <si>
    <r>
      <rPr>
        <b/>
        <sz val="9"/>
        <color theme="1"/>
        <rFont val="Book Antiqua"/>
        <family val="1"/>
      </rPr>
      <t>SAF 327:</t>
    </r>
    <r>
      <rPr>
        <sz val="9"/>
        <color theme="1"/>
        <rFont val="Book Antiqua"/>
        <family val="1"/>
      </rPr>
      <t xml:space="preserve"> El organismo informa que se comenzará a ejecutar el el ejercicio 2018.</t>
    </r>
  </si>
  <si>
    <r>
      <rPr>
        <b/>
        <sz val="9"/>
        <color theme="1"/>
        <rFont val="Book Antiqua"/>
        <family val="1"/>
      </rPr>
      <t>SAF 381:</t>
    </r>
    <r>
      <rPr>
        <sz val="9"/>
        <color theme="1"/>
        <rFont val="Book Antiqua"/>
        <family val="1"/>
      </rPr>
      <t xml:space="preserve"> Por D.A. N° 1117/17 se establece una compensación a favor del Estado Mayor del Ejercito, disminuyendo el crédito correspondiente al Sistema Inhibidor de Drones.</t>
    </r>
  </si>
  <si>
    <r>
      <rPr>
        <b/>
        <sz val="9"/>
        <color theme="1"/>
        <rFont val="Book Antiqua"/>
        <family val="1"/>
      </rPr>
      <t>SAF 381:</t>
    </r>
    <r>
      <rPr>
        <sz val="9"/>
        <color theme="1"/>
        <rFont val="Book Antiqua"/>
        <family val="1"/>
      </rPr>
      <t xml:space="preserve"> El organismo informa que no tuvieron ejecución por no haberse concretado el crédito externo que los financiaba.</t>
    </r>
  </si>
  <si>
    <r>
      <rPr>
        <b/>
        <sz val="9"/>
        <color theme="1"/>
        <rFont val="Book Antiqua"/>
        <family val="1"/>
      </rPr>
      <t>SAF 374:</t>
    </r>
    <r>
      <rPr>
        <sz val="9"/>
        <color theme="1"/>
        <rFont val="Book Antiqua"/>
        <family val="1"/>
      </rPr>
      <t xml:space="preserve"> El organismo informa que tramitó la autorización para poder diligenciar esta operación de crédito público, pero no habiéndose recibido respuesta por parte del Ministerio de Defensa y luego de verificar la inexistencia de cualquier gestión relacionada con el asunto, el Ejercicio 2017 cerró sin que se haya ejecutado el mencionado crédito.</t>
    </r>
  </si>
  <si>
    <r>
      <rPr>
        <b/>
        <sz val="9"/>
        <color theme="1"/>
        <rFont val="Book Antiqua"/>
        <family val="1"/>
      </rPr>
      <t>SAF 310</t>
    </r>
    <r>
      <rPr>
        <sz val="9"/>
        <color theme="1"/>
        <rFont val="Book Antiqua"/>
        <family val="1"/>
      </rPr>
      <t>: Se informa que no fue ejecutado el crédito ya que no se llegó a la firma de los Convenios y no se pudieron iniciar los procesos correspondientes.</t>
    </r>
  </si>
  <si>
    <r>
      <rPr>
        <b/>
        <sz val="9"/>
        <color theme="1"/>
        <rFont val="Book Antiqua"/>
        <family val="1"/>
      </rPr>
      <t>SAF 343</t>
    </r>
    <r>
      <rPr>
        <sz val="9"/>
        <color theme="1"/>
        <rFont val="Book Antiqua"/>
        <family val="1"/>
      </rPr>
      <t>: Las diferencias entre lo presupuestado y lo devengado son consecuencia de las prioridades asignadas por el Ministerio en función de la asignación de las cuotas de devengado otorgadas.</t>
    </r>
  </si>
  <si>
    <r>
      <rPr>
        <b/>
        <sz val="9"/>
        <color theme="1"/>
        <rFont val="Book Antiqua"/>
        <family val="1"/>
      </rPr>
      <t>SAF 371</t>
    </r>
    <r>
      <rPr>
        <sz val="9"/>
        <color theme="1"/>
        <rFont val="Book Antiqua"/>
        <family val="1"/>
      </rPr>
      <t>: El organismo informa que el 21 de marzo de 2018 se firmó el contrato de compra entre el Ministerio de Defensa y la empresa SAAB DYNAMICS AB, para la adquisición del mencionado Sistema. Por lo tanto no se ha ejecutado en el ejercicio 2017.</t>
    </r>
  </si>
  <si>
    <r>
      <t xml:space="preserve">SAF 370: </t>
    </r>
    <r>
      <rPr>
        <sz val="9"/>
        <color theme="1"/>
        <rFont val="Book Antiqua"/>
        <family val="1"/>
      </rPr>
      <t>Se informa que a pesar de los sucesivos reclamos no se ha tenido información desde el Organismo.</t>
    </r>
  </si>
  <si>
    <r>
      <rPr>
        <b/>
        <sz val="10"/>
        <rFont val="Book Antiqua"/>
        <family val="1"/>
      </rPr>
      <t>SAF 107</t>
    </r>
    <r>
      <rPr>
        <sz val="10"/>
        <rFont val="Book Antiqua"/>
        <family val="1"/>
      </rPr>
      <t>: Por razones de oportunidad y conveniencia la obra dejó de tener carácter prioritario. Proyecto ejecutivo no concluido en 2017.</t>
    </r>
  </si>
  <si>
    <t>SUBPROG</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</si>
</sst>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1" formatCode="_ * #,##0_ ;_ * \-#,##0_ ;_ * &quot;-&quot;_ ;_ @_ "/>
    <numFmt numFmtId="43" formatCode="_ * #,##0.00_ ;_ * \-#,##0.00_ ;_ * &quot;-&quot;??_ ;_ @_ "/>
    <numFmt numFmtId="164" formatCode="_-&quot;$&quot;* #,##0.00_-;\-&quot;$&quot;* #,##0.00_-;_-&quot;$&quot;* &quot;-&quot;??_-;_-@_-"/>
    <numFmt numFmtId="165" formatCode="_-* #,##0.00_-;\-* #,##0.00_-;_-* &quot;-&quot;??_-;_-@_-"/>
    <numFmt numFmtId="166" formatCode="_(* #,##0_);_(* \(#,##0\);_(* &quot;-&quot;??_);_(@_)"/>
    <numFmt numFmtId="167" formatCode="_(* #,##0.00_);_(* \(#,##0.00\);_(* &quot;-&quot;??_);_(@_)"/>
    <numFmt numFmtId="168" formatCode="#,##0.00#"/>
    <numFmt numFmtId="169" formatCode="#,##0_ ;\-#,##0\ "/>
    <numFmt numFmtId="170" formatCode="_ * #,##0_ ;_ * \-#,##0_ ;_ * &quot;-&quot;??_ ;_ @_ "/>
    <numFmt numFmtId="171" formatCode="_ * #,##0.0_ ;_ * \-#,##0.0_ ;_ * &quot;-&quot;??_ ;_ @_ "/>
    <numFmt numFmtId="172" formatCode="0.0%"/>
    <numFmt numFmtId="173" formatCode="_-* #,##0.00\ _P_t_s_-;\-* #,##0.00\ _P_t_s_-;_-* &quot;-&quot;??\ _P_t_s_-;_-@_-"/>
    <numFmt numFmtId="174" formatCode="#,##0.00_ ;\-#,##0.00\ "/>
  </numFmts>
  <fonts count="31" x14ac:knownFonts="1">
    <font>
      <sz val="11"/>
      <color theme="1"/>
      <name val="Calibri"/>
      <family val="2"/>
      <scheme val="minor"/>
    </font>
    <font>
      <sz val="10"/>
      <name val="Arial"/>
      <family val="2"/>
    </font>
    <font>
      <sz val="10"/>
      <color indexed="8"/>
      <name val="Arial"/>
      <family val="2"/>
    </font>
    <font>
      <sz val="9"/>
      <name val="Arial"/>
      <family val="2"/>
    </font>
    <font>
      <b/>
      <sz val="9"/>
      <name val="Arial"/>
      <family val="2"/>
    </font>
    <font>
      <sz val="9"/>
      <color indexed="8"/>
      <name val="Arial"/>
      <family val="2"/>
    </font>
    <font>
      <b/>
      <sz val="9"/>
      <color indexed="8"/>
      <name val="Arial"/>
      <family val="2"/>
    </font>
    <font>
      <sz val="11"/>
      <color theme="1"/>
      <name val="Calibri"/>
      <family val="2"/>
      <scheme val="minor"/>
    </font>
    <font>
      <b/>
      <sz val="15"/>
      <color theme="3"/>
      <name val="Calibri"/>
      <family val="2"/>
      <scheme val="minor"/>
    </font>
    <font>
      <sz val="12"/>
      <color theme="1"/>
      <name val="Calibri"/>
      <family val="2"/>
      <scheme val="minor"/>
    </font>
    <font>
      <sz val="10"/>
      <color rgb="FF000000"/>
      <name val="Arial"/>
      <family val="2"/>
    </font>
    <font>
      <sz val="10"/>
      <color theme="5"/>
      <name val="Arial"/>
      <family val="2"/>
    </font>
    <font>
      <sz val="10"/>
      <color theme="1"/>
      <name val="Arial"/>
      <family val="2"/>
    </font>
    <font>
      <sz val="9"/>
      <color theme="1"/>
      <name val="Calibri"/>
      <family val="2"/>
      <scheme val="minor"/>
    </font>
    <font>
      <b/>
      <sz val="9"/>
      <color theme="1"/>
      <name val="Calibri"/>
      <family val="2"/>
      <scheme val="minor"/>
    </font>
    <font>
      <sz val="9"/>
      <color rgb="FF000000"/>
      <name val="Arial"/>
      <family val="2"/>
    </font>
    <font>
      <sz val="9"/>
      <color theme="1"/>
      <name val="Arial"/>
      <family val="2"/>
    </font>
    <font>
      <b/>
      <sz val="9"/>
      <color theme="1"/>
      <name val="Arial"/>
      <family val="2"/>
    </font>
    <font>
      <b/>
      <sz val="11"/>
      <color theme="1"/>
      <name val="Calibri"/>
      <family val="2"/>
      <scheme val="minor"/>
    </font>
    <font>
      <sz val="10"/>
      <name val="Book Antiqua"/>
      <family val="1"/>
    </font>
    <font>
      <b/>
      <sz val="10"/>
      <name val="Book Antiqua"/>
      <family val="1"/>
    </font>
    <font>
      <sz val="10"/>
      <color indexed="8"/>
      <name val="Book Antiqua"/>
      <family val="1"/>
    </font>
    <font>
      <b/>
      <sz val="10"/>
      <color indexed="8"/>
      <name val="Book Antiqua"/>
      <family val="1"/>
    </font>
    <font>
      <sz val="10"/>
      <color rgb="FF000000"/>
      <name val="Book Antiqua"/>
      <family val="1"/>
    </font>
    <font>
      <sz val="10"/>
      <color theme="1"/>
      <name val="Book Antiqua"/>
      <family val="1"/>
    </font>
    <font>
      <b/>
      <sz val="10"/>
      <color theme="1"/>
      <name val="Book Antiqua"/>
      <family val="1"/>
    </font>
    <font>
      <sz val="9"/>
      <color theme="1"/>
      <name val="Book Antiqua"/>
      <family val="1"/>
    </font>
    <font>
      <b/>
      <sz val="9"/>
      <color theme="1"/>
      <name val="Book Antiqua"/>
      <family val="1"/>
    </font>
    <font>
      <sz val="11"/>
      <color theme="1"/>
      <name val="Book Antiqua"/>
      <family val="1"/>
    </font>
    <font>
      <sz val="9"/>
      <name val="Book Antiqua"/>
      <family val="1"/>
    </font>
    <font>
      <b/>
      <sz val="9"/>
      <name val="Book Antiqua"/>
      <family val="1"/>
    </font>
  </fonts>
  <fills count="14">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FF0000"/>
        <bgColor indexed="64"/>
      </patternFill>
    </fill>
    <fill>
      <patternFill patternType="solid">
        <fgColor rgb="FF00B0F0"/>
        <bgColor indexed="64"/>
      </patternFill>
    </fill>
    <fill>
      <patternFill patternType="solid">
        <fgColor theme="0"/>
        <bgColor indexed="64"/>
      </patternFill>
    </fill>
  </fills>
  <borders count="78">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ck">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ck">
        <color auto="1"/>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8"/>
      </bottom>
      <diagonal/>
    </border>
    <border>
      <left/>
      <right/>
      <top/>
      <bottom style="double">
        <color indexed="64"/>
      </bottom>
      <diagonal/>
    </border>
    <border>
      <left style="thin">
        <color indexed="64"/>
      </left>
      <right style="thin">
        <color indexed="64"/>
      </right>
      <top style="thin">
        <color indexed="8"/>
      </top>
      <bottom style="thin">
        <color indexed="64"/>
      </bottom>
      <diagonal/>
    </border>
    <border>
      <left style="double">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bottom/>
      <diagonal/>
    </border>
  </borders>
  <cellStyleXfs count="17">
    <xf numFmtId="0" fontId="0" fillId="0" borderId="0"/>
    <xf numFmtId="43" fontId="7" fillId="0" borderId="0" applyFont="0" applyFill="0" applyBorder="0" applyAlignment="0" applyProtection="0"/>
    <xf numFmtId="167" fontId="1"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1" fillId="0" borderId="0" applyFont="0" applyFill="0" applyBorder="0" applyAlignment="0" applyProtection="0"/>
    <xf numFmtId="43" fontId="7" fillId="0" borderId="0" applyFont="0" applyFill="0" applyBorder="0" applyAlignment="0" applyProtection="0"/>
    <xf numFmtId="173" fontId="1" fillId="0" borderId="0" applyFont="0" applyFill="0" applyBorder="0" applyAlignment="0" applyProtection="0"/>
    <xf numFmtId="43" fontId="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7" fillId="0" borderId="0"/>
    <xf numFmtId="0" fontId="9" fillId="0" borderId="0"/>
    <xf numFmtId="0" fontId="1" fillId="0" borderId="0"/>
    <xf numFmtId="9" fontId="7" fillId="0" borderId="0" applyFont="0" applyFill="0" applyBorder="0" applyAlignment="0" applyProtection="0"/>
    <xf numFmtId="9" fontId="1" fillId="0" borderId="0" applyFont="0" applyFill="0" applyBorder="0" applyAlignment="0" applyProtection="0"/>
    <xf numFmtId="0" fontId="8" fillId="0" borderId="50" applyNumberFormat="0" applyFill="0" applyAlignment="0" applyProtection="0"/>
  </cellStyleXfs>
  <cellXfs count="617">
    <xf numFmtId="0" fontId="0" fillId="0" borderId="0" xfId="0"/>
    <xf numFmtId="0" fontId="1" fillId="0" borderId="1" xfId="13" applyFont="1" applyBorder="1" applyAlignment="1">
      <alignment vertical="top"/>
    </xf>
    <xf numFmtId="3" fontId="10" fillId="3" borderId="2" xfId="0" applyNumberFormat="1" applyFont="1" applyFill="1" applyBorder="1" applyAlignment="1">
      <alignment horizontal="right" vertical="top" wrapText="1"/>
    </xf>
    <xf numFmtId="0" fontId="1" fillId="0" borderId="2" xfId="13" applyFont="1" applyBorder="1" applyAlignment="1">
      <alignment vertical="top"/>
    </xf>
    <xf numFmtId="169" fontId="2" fillId="0" borderId="2" xfId="1" applyNumberFormat="1" applyFont="1" applyBorder="1" applyAlignment="1" applyProtection="1">
      <alignment horizontal="right" vertical="center" wrapText="1"/>
    </xf>
    <xf numFmtId="2" fontId="10" fillId="3" borderId="2" xfId="0" applyNumberFormat="1" applyFont="1" applyFill="1" applyBorder="1" applyAlignment="1">
      <alignment horizontal="right" vertical="center" wrapText="1"/>
    </xf>
    <xf numFmtId="168" fontId="2" fillId="0" borderId="3" xfId="13" applyNumberFormat="1" applyFont="1" applyBorder="1" applyAlignment="1" applyProtection="1">
      <alignment horizontal="right" vertical="center" wrapText="1"/>
    </xf>
    <xf numFmtId="169" fontId="1" fillId="0" borderId="2" xfId="1" applyNumberFormat="1" applyFont="1" applyFill="1" applyBorder="1" applyAlignment="1">
      <alignment horizontal="right" vertical="center"/>
    </xf>
    <xf numFmtId="3" fontId="2" fillId="0" borderId="2" xfId="0" applyNumberFormat="1" applyFont="1" applyBorder="1" applyAlignment="1" applyProtection="1">
      <alignment horizontal="right" vertical="center" wrapText="1"/>
    </xf>
    <xf numFmtId="168" fontId="11" fillId="0" borderId="3" xfId="13" applyNumberFormat="1" applyFont="1" applyBorder="1" applyAlignment="1" applyProtection="1">
      <alignment horizontal="right" vertical="center" wrapText="1"/>
    </xf>
    <xf numFmtId="169" fontId="1" fillId="0" borderId="2" xfId="1" applyNumberFormat="1" applyFont="1" applyBorder="1" applyAlignment="1">
      <alignment horizontal="right" vertical="center"/>
    </xf>
    <xf numFmtId="0" fontId="2" fillId="0" borderId="4" xfId="13" applyFont="1" applyBorder="1" applyAlignment="1" applyProtection="1">
      <alignment horizontal="left" vertical="center" wrapText="1"/>
    </xf>
    <xf numFmtId="2" fontId="10" fillId="3" borderId="5" xfId="0" applyNumberFormat="1" applyFont="1" applyFill="1" applyBorder="1" applyAlignment="1">
      <alignment horizontal="right" vertical="center" wrapText="1"/>
    </xf>
    <xf numFmtId="169" fontId="2" fillId="0" borderId="1" xfId="1" applyNumberFormat="1" applyFont="1" applyBorder="1" applyAlignment="1" applyProtection="1">
      <alignment horizontal="right" vertical="center" wrapText="1"/>
    </xf>
    <xf numFmtId="169" fontId="2" fillId="0" borderId="3" xfId="1" applyNumberFormat="1" applyFont="1" applyBorder="1" applyAlignment="1" applyProtection="1">
      <alignment horizontal="right" vertical="center" wrapText="1"/>
    </xf>
    <xf numFmtId="169" fontId="12" fillId="0" borderId="1" xfId="1" applyNumberFormat="1" applyFont="1" applyFill="1" applyBorder="1" applyAlignment="1">
      <alignment horizontal="right" vertical="center"/>
    </xf>
    <xf numFmtId="3" fontId="2" fillId="0" borderId="1" xfId="0" applyNumberFormat="1" applyFont="1" applyBorder="1" applyAlignment="1" applyProtection="1">
      <alignment horizontal="right" vertical="center" wrapText="1"/>
    </xf>
    <xf numFmtId="169" fontId="12" fillId="0" borderId="1" xfId="1" applyNumberFormat="1" applyFont="1" applyBorder="1" applyAlignment="1">
      <alignment horizontal="right" vertical="center"/>
    </xf>
    <xf numFmtId="166" fontId="3" fillId="0" borderId="0" xfId="8" applyNumberFormat="1" applyFont="1" applyFill="1" applyBorder="1" applyAlignment="1"/>
    <xf numFmtId="166" fontId="3" fillId="0" borderId="0" xfId="8" applyNumberFormat="1" applyFont="1" applyFill="1" applyAlignment="1"/>
    <xf numFmtId="0" fontId="3" fillId="0" borderId="0" xfId="8" applyNumberFormat="1" applyFont="1" applyFill="1" applyAlignment="1"/>
    <xf numFmtId="0" fontId="3" fillId="0" borderId="0" xfId="11" applyFont="1" applyFill="1" applyBorder="1" applyAlignment="1">
      <alignment horizontal="right"/>
    </xf>
    <xf numFmtId="0" fontId="13" fillId="0" borderId="0" xfId="11" applyFont="1" applyFill="1"/>
    <xf numFmtId="0" fontId="3" fillId="0" borderId="0" xfId="11" quotePrefix="1" applyFont="1" applyFill="1" applyAlignment="1">
      <alignment horizontal="right" vertical="center"/>
    </xf>
    <xf numFmtId="166" fontId="4" fillId="0" borderId="6" xfId="8" applyNumberFormat="1" applyFont="1" applyFill="1" applyBorder="1" applyAlignment="1">
      <alignment vertical="center" wrapText="1"/>
    </xf>
    <xf numFmtId="166" fontId="4" fillId="0" borderId="7" xfId="8" applyNumberFormat="1" applyFont="1" applyFill="1" applyBorder="1" applyAlignment="1">
      <alignment vertical="center" wrapText="1"/>
    </xf>
    <xf numFmtId="0" fontId="4" fillId="0" borderId="7" xfId="8" applyNumberFormat="1" applyFont="1" applyFill="1" applyBorder="1" applyAlignment="1">
      <alignment vertical="center" wrapText="1"/>
    </xf>
    <xf numFmtId="0" fontId="4" fillId="0" borderId="7" xfId="11" applyFont="1" applyFill="1" applyBorder="1" applyAlignment="1">
      <alignment horizontal="left" vertical="center" wrapText="1"/>
    </xf>
    <xf numFmtId="0" fontId="4" fillId="0" borderId="8" xfId="11" applyNumberFormat="1" applyFont="1" applyFill="1" applyBorder="1" applyAlignment="1">
      <alignment horizontal="left" vertical="center" wrapText="1"/>
    </xf>
    <xf numFmtId="0" fontId="13" fillId="0" borderId="0" xfId="11" applyFont="1"/>
    <xf numFmtId="0" fontId="4" fillId="0" borderId="1" xfId="11" applyNumberFormat="1" applyFont="1" applyFill="1" applyBorder="1" applyAlignment="1">
      <alignment horizontal="center" vertical="center" wrapText="1"/>
    </xf>
    <xf numFmtId="0" fontId="3" fillId="0" borderId="3" xfId="11" applyNumberFormat="1" applyFont="1" applyFill="1" applyBorder="1" applyAlignment="1">
      <alignment horizontal="left" vertical="center" wrapText="1"/>
    </xf>
    <xf numFmtId="0" fontId="3" fillId="0" borderId="1" xfId="11" applyNumberFormat="1" applyFont="1" applyFill="1" applyBorder="1" applyAlignment="1">
      <alignment horizontal="center" vertical="center" wrapText="1"/>
    </xf>
    <xf numFmtId="0" fontId="3" fillId="0" borderId="2" xfId="11" applyNumberFormat="1" applyFont="1" applyFill="1" applyBorder="1" applyAlignment="1">
      <alignment horizontal="center" vertical="center" wrapText="1"/>
    </xf>
    <xf numFmtId="0" fontId="5" fillId="0" borderId="3" xfId="11" applyFont="1" applyFill="1" applyBorder="1" applyAlignment="1" applyProtection="1">
      <alignment horizontal="left" vertical="top" wrapText="1"/>
    </xf>
    <xf numFmtId="0" fontId="4" fillId="0" borderId="9" xfId="11" applyFont="1" applyFill="1" applyBorder="1" applyAlignment="1">
      <alignment horizontal="center"/>
    </xf>
    <xf numFmtId="0" fontId="3" fillId="0" borderId="2" xfId="11" applyFont="1" applyFill="1" applyBorder="1" applyAlignment="1">
      <alignment horizontal="center"/>
    </xf>
    <xf numFmtId="0" fontId="6" fillId="0" borderId="8" xfId="11" applyFont="1" applyFill="1" applyBorder="1" applyAlignment="1" applyProtection="1">
      <alignment horizontal="left" vertical="top" wrapText="1"/>
    </xf>
    <xf numFmtId="0" fontId="3" fillId="0" borderId="10" xfId="11" applyNumberFormat="1" applyFont="1" applyFill="1" applyBorder="1" applyAlignment="1">
      <alignment horizontal="center" vertical="center" wrapText="1"/>
    </xf>
    <xf numFmtId="0" fontId="3" fillId="0" borderId="11" xfId="11" applyNumberFormat="1" applyFont="1" applyFill="1" applyBorder="1" applyAlignment="1">
      <alignment horizontal="center" vertical="center" wrapText="1"/>
    </xf>
    <xf numFmtId="0" fontId="3" fillId="0" borderId="12" xfId="11" applyNumberFormat="1" applyFont="1" applyFill="1" applyBorder="1" applyAlignment="1">
      <alignment horizontal="center" vertical="center" wrapText="1"/>
    </xf>
    <xf numFmtId="0" fontId="3" fillId="0" borderId="13" xfId="11" applyNumberFormat="1" applyFont="1" applyFill="1" applyBorder="1" applyAlignment="1">
      <alignment horizontal="center" vertical="center" wrapText="1"/>
    </xf>
    <xf numFmtId="0" fontId="5" fillId="0" borderId="14" xfId="11" applyFont="1" applyFill="1" applyBorder="1" applyAlignment="1" applyProtection="1">
      <alignment horizontal="left" vertical="top" wrapText="1"/>
    </xf>
    <xf numFmtId="0" fontId="5" fillId="0" borderId="14" xfId="11" applyFont="1" applyFill="1" applyBorder="1" applyAlignment="1" applyProtection="1">
      <alignment vertical="top" wrapText="1"/>
    </xf>
    <xf numFmtId="0" fontId="14" fillId="0" borderId="0" xfId="11" applyFont="1" applyFill="1"/>
    <xf numFmtId="0" fontId="3" fillId="0" borderId="15" xfId="11" applyNumberFormat="1" applyFont="1" applyFill="1" applyBorder="1" applyAlignment="1">
      <alignment horizontal="left" vertical="center" wrapText="1"/>
    </xf>
    <xf numFmtId="0" fontId="3" fillId="0" borderId="9" xfId="11" applyNumberFormat="1" applyFont="1" applyFill="1" applyBorder="1" applyAlignment="1">
      <alignment horizontal="center" vertical="center" wrapText="1"/>
    </xf>
    <xf numFmtId="0" fontId="3" fillId="0" borderId="16" xfId="11" applyNumberFormat="1" applyFont="1" applyFill="1" applyBorder="1" applyAlignment="1">
      <alignment horizontal="center" vertical="center" wrapText="1"/>
    </xf>
    <xf numFmtId="0" fontId="3" fillId="0" borderId="9" xfId="11" applyFont="1" applyFill="1" applyBorder="1" applyAlignment="1">
      <alignment horizontal="center"/>
    </xf>
    <xf numFmtId="0" fontId="3" fillId="0" borderId="16" xfId="11" applyFont="1" applyFill="1" applyBorder="1" applyAlignment="1">
      <alignment horizontal="center"/>
    </xf>
    <xf numFmtId="0" fontId="3" fillId="0" borderId="4" xfId="11" applyFont="1" applyFill="1" applyBorder="1" applyAlignment="1">
      <alignment horizontal="center"/>
    </xf>
    <xf numFmtId="0" fontId="3" fillId="0" borderId="17" xfId="11" applyFont="1" applyFill="1" applyBorder="1" applyAlignment="1">
      <alignment horizontal="center"/>
    </xf>
    <xf numFmtId="0" fontId="3" fillId="0" borderId="5" xfId="11" applyFont="1" applyFill="1" applyBorder="1" applyAlignment="1">
      <alignment horizontal="center"/>
    </xf>
    <xf numFmtId="0" fontId="3" fillId="0" borderId="1" xfId="11" applyFont="1" applyFill="1" applyBorder="1" applyAlignment="1">
      <alignment horizontal="center"/>
    </xf>
    <xf numFmtId="0" fontId="3" fillId="0" borderId="18" xfId="11" applyFont="1" applyFill="1" applyBorder="1" applyAlignment="1">
      <alignment horizontal="center"/>
    </xf>
    <xf numFmtId="0" fontId="3" fillId="0" borderId="19" xfId="11" applyFont="1" applyFill="1" applyBorder="1" applyAlignment="1">
      <alignment horizontal="center"/>
    </xf>
    <xf numFmtId="0" fontId="3" fillId="0" borderId="20" xfId="11" applyNumberFormat="1" applyFont="1" applyFill="1" applyBorder="1" applyAlignment="1">
      <alignment horizontal="left" vertical="center" wrapText="1"/>
    </xf>
    <xf numFmtId="0" fontId="13" fillId="0" borderId="0" xfId="11" applyFont="1" applyAlignment="1">
      <alignment horizontal="left"/>
    </xf>
    <xf numFmtId="0" fontId="4" fillId="0" borderId="15" xfId="11" applyNumberFormat="1" applyFont="1" applyFill="1" applyBorder="1" applyAlignment="1">
      <alignment horizontal="left" vertical="center" wrapText="1"/>
    </xf>
    <xf numFmtId="0" fontId="3" fillId="0" borderId="21" xfId="11" applyNumberFormat="1" applyFont="1" applyFill="1" applyBorder="1" applyAlignment="1">
      <alignment horizontal="left" vertical="center" wrapText="1"/>
    </xf>
    <xf numFmtId="168" fontId="2" fillId="0" borderId="22" xfId="13" applyNumberFormat="1" applyFont="1" applyBorder="1" applyAlignment="1" applyProtection="1">
      <alignment horizontal="right" vertical="center" wrapText="1"/>
    </xf>
    <xf numFmtId="169" fontId="2" fillId="4" borderId="1" xfId="1" applyNumberFormat="1" applyFont="1" applyFill="1" applyBorder="1" applyAlignment="1" applyProtection="1">
      <alignment horizontal="right" vertical="center" wrapText="1"/>
    </xf>
    <xf numFmtId="169" fontId="2" fillId="5" borderId="2" xfId="1" applyNumberFormat="1" applyFont="1" applyFill="1" applyBorder="1" applyAlignment="1" applyProtection="1">
      <alignment horizontal="right" vertical="center" wrapText="1"/>
    </xf>
    <xf numFmtId="169" fontId="12" fillId="4" borderId="1" xfId="1" applyNumberFormat="1" applyFont="1" applyFill="1" applyBorder="1" applyAlignment="1">
      <alignment horizontal="right" vertical="center"/>
    </xf>
    <xf numFmtId="169" fontId="1" fillId="5" borderId="2" xfId="1" applyNumberFormat="1" applyFont="1" applyFill="1" applyBorder="1" applyAlignment="1">
      <alignment horizontal="right" vertical="center"/>
    </xf>
    <xf numFmtId="169" fontId="12" fillId="6" borderId="1" xfId="1" applyNumberFormat="1" applyFont="1" applyFill="1" applyBorder="1" applyAlignment="1">
      <alignment horizontal="right" vertical="center"/>
    </xf>
    <xf numFmtId="0" fontId="1" fillId="6" borderId="1" xfId="13" applyFont="1" applyFill="1" applyBorder="1" applyAlignment="1">
      <alignment vertical="top"/>
    </xf>
    <xf numFmtId="3" fontId="10" fillId="6" borderId="2" xfId="0" applyNumberFormat="1" applyFont="1" applyFill="1" applyBorder="1" applyAlignment="1">
      <alignment horizontal="right" vertical="top" wrapText="1"/>
    </xf>
    <xf numFmtId="0" fontId="1" fillId="6" borderId="2" xfId="13" applyFont="1" applyFill="1" applyBorder="1" applyAlignment="1">
      <alignment vertical="top"/>
    </xf>
    <xf numFmtId="0" fontId="2" fillId="6" borderId="4" xfId="13" applyFont="1" applyFill="1" applyBorder="1" applyAlignment="1" applyProtection="1">
      <alignment horizontal="left" vertical="center" wrapText="1"/>
    </xf>
    <xf numFmtId="169" fontId="1" fillId="6" borderId="2" xfId="1" applyNumberFormat="1" applyFont="1" applyFill="1" applyBorder="1" applyAlignment="1">
      <alignment horizontal="right" vertical="center"/>
    </xf>
    <xf numFmtId="169" fontId="2" fillId="6" borderId="3" xfId="1" applyNumberFormat="1" applyFont="1" applyFill="1" applyBorder="1" applyAlignment="1" applyProtection="1">
      <alignment horizontal="right" vertical="center" wrapText="1"/>
    </xf>
    <xf numFmtId="2" fontId="10" fillId="6" borderId="5" xfId="0" applyNumberFormat="1" applyFont="1" applyFill="1" applyBorder="1" applyAlignment="1">
      <alignment horizontal="right" vertical="center" wrapText="1"/>
    </xf>
    <xf numFmtId="2" fontId="10" fillId="6" borderId="2" xfId="0" applyNumberFormat="1" applyFont="1" applyFill="1" applyBorder="1" applyAlignment="1">
      <alignment horizontal="right" vertical="center" wrapText="1"/>
    </xf>
    <xf numFmtId="168" fontId="2" fillId="6" borderId="3" xfId="13" applyNumberFormat="1" applyFont="1" applyFill="1" applyBorder="1" applyAlignment="1" applyProtection="1">
      <alignment horizontal="right" vertical="center" wrapText="1"/>
    </xf>
    <xf numFmtId="168" fontId="2" fillId="6" borderId="22" xfId="13" applyNumberFormat="1" applyFont="1" applyFill="1" applyBorder="1" applyAlignment="1" applyProtection="1">
      <alignment horizontal="right" vertical="center" wrapText="1"/>
    </xf>
    <xf numFmtId="2" fontId="2" fillId="6" borderId="3" xfId="13" applyNumberFormat="1" applyFont="1" applyFill="1" applyBorder="1" applyAlignment="1" applyProtection="1">
      <alignment horizontal="right" vertical="center" wrapText="1"/>
    </xf>
    <xf numFmtId="0" fontId="3" fillId="0" borderId="0" xfId="13" quotePrefix="1" applyFont="1" applyFill="1" applyAlignment="1">
      <alignment horizontal="right" vertical="center"/>
    </xf>
    <xf numFmtId="41" fontId="4" fillId="2" borderId="4" xfId="13" applyNumberFormat="1" applyFont="1" applyFill="1" applyBorder="1" applyAlignment="1">
      <alignment vertical="center" wrapText="1"/>
    </xf>
    <xf numFmtId="41" fontId="4" fillId="7" borderId="23" xfId="13" applyNumberFormat="1" applyFont="1" applyFill="1" applyBorder="1" applyAlignment="1">
      <alignment horizontal="center" vertical="center" wrapText="1"/>
    </xf>
    <xf numFmtId="0" fontId="4" fillId="0" borderId="1" xfId="2" applyNumberFormat="1" applyFont="1" applyFill="1" applyBorder="1" applyAlignment="1">
      <alignment horizontal="center" vertical="center"/>
    </xf>
    <xf numFmtId="0" fontId="4" fillId="0" borderId="2" xfId="2" applyNumberFormat="1" applyFont="1" applyFill="1" applyBorder="1" applyAlignment="1">
      <alignment horizontal="center" vertical="center"/>
    </xf>
    <xf numFmtId="166" fontId="4" fillId="0" borderId="2" xfId="2" applyNumberFormat="1" applyFont="1" applyFill="1" applyBorder="1" applyAlignment="1">
      <alignment horizontal="center" vertical="center"/>
    </xf>
    <xf numFmtId="166" fontId="4" fillId="0" borderId="3" xfId="2" applyNumberFormat="1" applyFont="1" applyBorder="1" applyAlignment="1">
      <alignment horizontal="center" vertical="center"/>
    </xf>
    <xf numFmtId="0" fontId="4" fillId="0" borderId="5" xfId="2" applyNumberFormat="1" applyFont="1" applyBorder="1" applyAlignment="1">
      <alignment horizontal="center" vertical="center"/>
    </xf>
    <xf numFmtId="0" fontId="4" fillId="0" borderId="2" xfId="2" applyNumberFormat="1" applyFont="1" applyBorder="1" applyAlignment="1">
      <alignment horizontal="center" vertical="center"/>
    </xf>
    <xf numFmtId="166" fontId="4" fillId="0" borderId="2" xfId="2" applyNumberFormat="1" applyFont="1" applyBorder="1" applyAlignment="1">
      <alignment horizontal="center" vertical="center"/>
    </xf>
    <xf numFmtId="166" fontId="4" fillId="0" borderId="3" xfId="2" applyNumberFormat="1" applyFont="1" applyFill="1" applyBorder="1" applyAlignment="1">
      <alignment horizontal="center" vertical="center"/>
    </xf>
    <xf numFmtId="166" fontId="4" fillId="7" borderId="24" xfId="2" applyNumberFormat="1" applyFont="1" applyFill="1" applyBorder="1" applyAlignment="1">
      <alignment horizontal="center" vertical="center"/>
    </xf>
    <xf numFmtId="0" fontId="4" fillId="7" borderId="5" xfId="2" applyNumberFormat="1" applyFont="1" applyFill="1" applyBorder="1" applyAlignment="1">
      <alignment horizontal="center" vertical="center"/>
    </xf>
    <xf numFmtId="0" fontId="4" fillId="7" borderId="2" xfId="2" applyNumberFormat="1" applyFont="1" applyFill="1" applyBorder="1" applyAlignment="1">
      <alignment horizontal="center" vertical="center"/>
    </xf>
    <xf numFmtId="166" fontId="4" fillId="7" borderId="2" xfId="2" applyNumberFormat="1" applyFont="1" applyFill="1" applyBorder="1" applyAlignment="1">
      <alignment horizontal="center" vertical="center"/>
    </xf>
    <xf numFmtId="166" fontId="4" fillId="7" borderId="3" xfId="2" applyNumberFormat="1" applyFont="1" applyFill="1" applyBorder="1" applyAlignment="1">
      <alignment horizontal="center" vertical="center"/>
    </xf>
    <xf numFmtId="0" fontId="5" fillId="0" borderId="4" xfId="13" applyFont="1" applyBorder="1" applyAlignment="1" applyProtection="1">
      <alignment horizontal="left" vertical="center" wrapText="1"/>
    </xf>
    <xf numFmtId="169" fontId="5" fillId="0" borderId="1" xfId="1" applyNumberFormat="1" applyFont="1" applyBorder="1" applyAlignment="1" applyProtection="1">
      <alignment horizontal="right" vertical="center" wrapText="1"/>
    </xf>
    <xf numFmtId="169" fontId="5" fillId="0" borderId="2" xfId="1" applyNumberFormat="1" applyFont="1" applyBorder="1" applyAlignment="1" applyProtection="1">
      <alignment horizontal="right" vertical="center" wrapText="1"/>
    </xf>
    <xf numFmtId="169" fontId="5" fillId="0" borderId="3" xfId="1" applyNumberFormat="1" applyFont="1" applyBorder="1" applyAlignment="1" applyProtection="1">
      <alignment horizontal="right" vertical="center" wrapText="1"/>
    </xf>
    <xf numFmtId="2" fontId="15" fillId="3" borderId="5" xfId="0" applyNumberFormat="1" applyFont="1" applyFill="1" applyBorder="1" applyAlignment="1">
      <alignment horizontal="right" vertical="center" wrapText="1"/>
    </xf>
    <xf numFmtId="2" fontId="15" fillId="3" borderId="2" xfId="0" applyNumberFormat="1" applyFont="1" applyFill="1" applyBorder="1" applyAlignment="1">
      <alignment horizontal="right" vertical="center" wrapText="1"/>
    </xf>
    <xf numFmtId="168" fontId="5" fillId="0" borderId="3" xfId="13" applyNumberFormat="1" applyFont="1" applyBorder="1" applyAlignment="1" applyProtection="1">
      <alignment horizontal="right" vertical="center" wrapText="1"/>
    </xf>
    <xf numFmtId="168" fontId="5" fillId="7" borderId="24" xfId="13" applyNumberFormat="1" applyFont="1" applyFill="1" applyBorder="1" applyAlignment="1" applyProtection="1">
      <alignment horizontal="right" vertical="center" wrapText="1"/>
    </xf>
    <xf numFmtId="0" fontId="5" fillId="6" borderId="4" xfId="13" applyFont="1" applyFill="1" applyBorder="1" applyAlignment="1" applyProtection="1">
      <alignment horizontal="left" vertical="center" wrapText="1"/>
    </xf>
    <xf numFmtId="169" fontId="16" fillId="6" borderId="1" xfId="1" applyNumberFormat="1" applyFont="1" applyFill="1" applyBorder="1" applyAlignment="1">
      <alignment horizontal="right" vertical="center"/>
    </xf>
    <xf numFmtId="169" fontId="3" fillId="6" borderId="2" xfId="1" applyNumberFormat="1" applyFont="1" applyFill="1" applyBorder="1" applyAlignment="1">
      <alignment horizontal="right" vertical="center"/>
    </xf>
    <xf numFmtId="169" fontId="5" fillId="6" borderId="3" xfId="1" applyNumberFormat="1" applyFont="1" applyFill="1" applyBorder="1" applyAlignment="1" applyProtection="1">
      <alignment horizontal="right" vertical="center" wrapText="1"/>
    </xf>
    <xf numFmtId="2" fontId="15" fillId="6" borderId="5" xfId="0" applyNumberFormat="1" applyFont="1" applyFill="1" applyBorder="1" applyAlignment="1">
      <alignment horizontal="right" vertical="center" wrapText="1"/>
    </xf>
    <xf numFmtId="2" fontId="15" fillId="6" borderId="2" xfId="0" applyNumberFormat="1" applyFont="1" applyFill="1" applyBorder="1" applyAlignment="1">
      <alignment horizontal="right" vertical="center" wrapText="1"/>
    </xf>
    <xf numFmtId="168" fontId="5" fillId="6" borderId="3" xfId="13" applyNumberFormat="1" applyFont="1" applyFill="1" applyBorder="1" applyAlignment="1" applyProtection="1">
      <alignment horizontal="right" vertical="center" wrapText="1"/>
    </xf>
    <xf numFmtId="169" fontId="16" fillId="6" borderId="5" xfId="1" applyNumberFormat="1" applyFont="1" applyFill="1" applyBorder="1" applyAlignment="1">
      <alignment horizontal="right" vertical="center"/>
    </xf>
    <xf numFmtId="2" fontId="5" fillId="6" borderId="3" xfId="13" applyNumberFormat="1" applyFont="1" applyFill="1" applyBorder="1" applyAlignment="1" applyProtection="1">
      <alignment horizontal="right" vertical="center" wrapText="1"/>
    </xf>
    <xf numFmtId="168" fontId="5" fillId="6" borderId="3" xfId="13" applyNumberFormat="1" applyFont="1" applyFill="1" applyBorder="1" applyAlignment="1" applyProtection="1">
      <alignment horizontal="center" vertical="center" wrapText="1"/>
    </xf>
    <xf numFmtId="169" fontId="5" fillId="4" borderId="5" xfId="1" applyNumberFormat="1" applyFont="1" applyFill="1" applyBorder="1" applyAlignment="1" applyProtection="1">
      <alignment horizontal="right" vertical="center" wrapText="1"/>
    </xf>
    <xf numFmtId="169" fontId="5" fillId="5" borderId="2" xfId="1" applyNumberFormat="1" applyFont="1" applyFill="1" applyBorder="1" applyAlignment="1" applyProtection="1">
      <alignment horizontal="right" vertical="center" wrapText="1"/>
    </xf>
    <xf numFmtId="169" fontId="5" fillId="5" borderId="3" xfId="1" applyNumberFormat="1" applyFont="1" applyFill="1" applyBorder="1" applyAlignment="1" applyProtection="1">
      <alignment horizontal="right" vertical="center" wrapText="1"/>
    </xf>
    <xf numFmtId="168" fontId="5" fillId="5" borderId="3" xfId="13" applyNumberFormat="1" applyFont="1" applyFill="1" applyBorder="1" applyAlignment="1" applyProtection="1">
      <alignment horizontal="center" vertical="center" wrapText="1"/>
    </xf>
    <xf numFmtId="169" fontId="16" fillId="0" borderId="1" xfId="1" applyNumberFormat="1" applyFont="1" applyBorder="1" applyAlignment="1">
      <alignment horizontal="right" vertical="center"/>
    </xf>
    <xf numFmtId="169" fontId="3" fillId="0" borderId="2" xfId="1" applyNumberFormat="1" applyFont="1" applyBorder="1" applyAlignment="1">
      <alignment horizontal="right" vertical="center"/>
    </xf>
    <xf numFmtId="169" fontId="16" fillId="0" borderId="1" xfId="1" applyNumberFormat="1" applyFont="1" applyFill="1" applyBorder="1" applyAlignment="1">
      <alignment horizontal="right" vertical="center"/>
    </xf>
    <xf numFmtId="169" fontId="3" fillId="0" borderId="2" xfId="1" applyNumberFormat="1" applyFont="1" applyFill="1" applyBorder="1" applyAlignment="1">
      <alignment horizontal="right" vertical="center"/>
    </xf>
    <xf numFmtId="169" fontId="16" fillId="4" borderId="5" xfId="1" applyNumberFormat="1" applyFont="1" applyFill="1" applyBorder="1" applyAlignment="1">
      <alignment horizontal="right" vertical="center"/>
    </xf>
    <xf numFmtId="169" fontId="3" fillId="5" borderId="2" xfId="1" applyNumberFormat="1" applyFont="1" applyFill="1" applyBorder="1" applyAlignment="1">
      <alignment horizontal="right" vertical="center"/>
    </xf>
    <xf numFmtId="168" fontId="3" fillId="6" borderId="3" xfId="13" applyNumberFormat="1" applyFont="1" applyFill="1" applyBorder="1" applyAlignment="1" applyProtection="1">
      <alignment horizontal="center" vertical="center" wrapText="1"/>
    </xf>
    <xf numFmtId="2" fontId="15" fillId="5" borderId="5" xfId="0" applyNumberFormat="1" applyFont="1" applyFill="1" applyBorder="1" applyAlignment="1">
      <alignment horizontal="right" vertical="center" wrapText="1"/>
    </xf>
    <xf numFmtId="2" fontId="15" fillId="5" borderId="2" xfId="0" applyNumberFormat="1" applyFont="1" applyFill="1" applyBorder="1" applyAlignment="1">
      <alignment horizontal="right" vertical="center" wrapText="1"/>
    </xf>
    <xf numFmtId="168" fontId="5" fillId="5" borderId="3" xfId="13" applyNumberFormat="1" applyFont="1" applyFill="1" applyBorder="1" applyAlignment="1" applyProtection="1">
      <alignment horizontal="right" vertical="center" wrapText="1"/>
    </xf>
    <xf numFmtId="169" fontId="5" fillId="0" borderId="3" xfId="1" applyNumberFormat="1" applyFont="1" applyFill="1" applyBorder="1" applyAlignment="1" applyProtection="1">
      <alignment horizontal="right" vertical="center" wrapText="1"/>
    </xf>
    <xf numFmtId="169" fontId="5" fillId="0" borderId="2" xfId="1" applyNumberFormat="1" applyFont="1" applyFill="1" applyBorder="1" applyAlignment="1" applyProtection="1">
      <alignment horizontal="right" vertical="center" wrapText="1"/>
    </xf>
    <xf numFmtId="169" fontId="5" fillId="0" borderId="1" xfId="1" applyNumberFormat="1" applyFont="1" applyFill="1" applyBorder="1" applyAlignment="1" applyProtection="1">
      <alignment horizontal="right" vertical="center" wrapText="1"/>
    </xf>
    <xf numFmtId="0" fontId="3" fillId="0" borderId="0" xfId="13" applyFont="1" applyAlignment="1">
      <alignment vertical="center"/>
    </xf>
    <xf numFmtId="166" fontId="16" fillId="0" borderId="0" xfId="2" applyNumberFormat="1" applyFont="1" applyFill="1" applyAlignment="1">
      <alignment vertical="center"/>
    </xf>
    <xf numFmtId="0" fontId="3" fillId="0" borderId="0" xfId="13" applyFont="1" applyFill="1" applyAlignment="1">
      <alignment vertical="center"/>
    </xf>
    <xf numFmtId="0" fontId="3" fillId="0" borderId="0" xfId="13" applyFont="1" applyAlignment="1">
      <alignment horizontal="center" vertical="center"/>
    </xf>
    <xf numFmtId="0" fontId="3" fillId="0" borderId="0" xfId="13" applyFont="1" applyFill="1" applyAlignment="1">
      <alignment horizontal="center" vertical="center"/>
    </xf>
    <xf numFmtId="0" fontId="3" fillId="0" borderId="0" xfId="13" applyNumberFormat="1" applyFont="1" applyFill="1" applyBorder="1" applyAlignment="1">
      <alignment horizontal="center" vertical="center"/>
    </xf>
    <xf numFmtId="0" fontId="3" fillId="0" borderId="0" xfId="13" applyNumberFormat="1" applyFont="1" applyAlignment="1">
      <alignment horizontal="center" vertical="center"/>
    </xf>
    <xf numFmtId="166" fontId="3" fillId="0" borderId="0" xfId="2" applyNumberFormat="1" applyFont="1" applyAlignment="1">
      <alignment vertical="center"/>
    </xf>
    <xf numFmtId="166" fontId="3" fillId="0" borderId="0" xfId="2" applyNumberFormat="1" applyFont="1" applyFill="1" applyAlignment="1">
      <alignment vertical="center"/>
    </xf>
    <xf numFmtId="0" fontId="3" fillId="0" borderId="0" xfId="13" applyFont="1" applyFill="1" applyBorder="1" applyAlignment="1">
      <alignment horizontal="right" vertical="center"/>
    </xf>
    <xf numFmtId="0" fontId="3" fillId="0" borderId="0" xfId="13" applyNumberFormat="1" applyFont="1" applyFill="1" applyAlignment="1">
      <alignment horizontal="center" vertical="center"/>
    </xf>
    <xf numFmtId="0" fontId="3" fillId="4" borderId="2" xfId="13" applyFont="1" applyFill="1" applyBorder="1" applyAlignment="1">
      <alignment vertical="center"/>
    </xf>
    <xf numFmtId="0" fontId="4" fillId="0" borderId="0" xfId="13" applyFont="1" applyFill="1" applyBorder="1" applyAlignment="1">
      <alignment horizontal="center" vertical="center"/>
    </xf>
    <xf numFmtId="0" fontId="3" fillId="5" borderId="2" xfId="13" applyFont="1" applyFill="1" applyBorder="1" applyAlignment="1">
      <alignment vertical="center"/>
    </xf>
    <xf numFmtId="0" fontId="4" fillId="0" borderId="0" xfId="13" applyFont="1" applyFill="1" applyBorder="1" applyAlignment="1">
      <alignment vertical="center"/>
    </xf>
    <xf numFmtId="0" fontId="3" fillId="6" borderId="2" xfId="13" applyFont="1" applyFill="1" applyBorder="1" applyAlignment="1">
      <alignment vertical="center"/>
    </xf>
    <xf numFmtId="0" fontId="4" fillId="0" borderId="1" xfId="13" applyNumberFormat="1" applyFont="1" applyBorder="1" applyAlignment="1">
      <alignment vertical="center" textRotation="90"/>
    </xf>
    <xf numFmtId="0" fontId="4" fillId="0" borderId="2" xfId="13" applyNumberFormat="1" applyFont="1" applyBorder="1" applyAlignment="1">
      <alignment vertical="center" textRotation="90"/>
    </xf>
    <xf numFmtId="0" fontId="3" fillId="0" borderId="1" xfId="13" applyFont="1" applyBorder="1" applyAlignment="1">
      <alignment vertical="center"/>
    </xf>
    <xf numFmtId="3" fontId="15" fillId="3" borderId="2" xfId="0" applyNumberFormat="1" applyFont="1" applyFill="1" applyBorder="1" applyAlignment="1">
      <alignment horizontal="right" vertical="center" wrapText="1"/>
    </xf>
    <xf numFmtId="0" fontId="3" fillId="0" borderId="2" xfId="13" applyFont="1" applyBorder="1" applyAlignment="1">
      <alignment vertical="center"/>
    </xf>
    <xf numFmtId="0" fontId="3" fillId="6" borderId="1" xfId="13" applyFont="1" applyFill="1" applyBorder="1" applyAlignment="1">
      <alignment vertical="center"/>
    </xf>
    <xf numFmtId="3" fontId="15" fillId="6" borderId="2" xfId="0" applyNumberFormat="1" applyFont="1" applyFill="1" applyBorder="1" applyAlignment="1">
      <alignment horizontal="right" vertical="center" wrapText="1"/>
    </xf>
    <xf numFmtId="169" fontId="3" fillId="0" borderId="0" xfId="13" applyNumberFormat="1" applyFont="1" applyAlignment="1">
      <alignment vertical="center"/>
    </xf>
    <xf numFmtId="2" fontId="3" fillId="0" borderId="0" xfId="13" applyNumberFormat="1" applyFont="1" applyAlignment="1">
      <alignment vertical="center"/>
    </xf>
    <xf numFmtId="0" fontId="4" fillId="0" borderId="25" xfId="13" applyFont="1" applyBorder="1" applyAlignment="1">
      <alignment vertical="center"/>
    </xf>
    <xf numFmtId="0" fontId="4" fillId="0" borderId="26" xfId="13" applyFont="1" applyBorder="1" applyAlignment="1">
      <alignment vertical="center"/>
    </xf>
    <xf numFmtId="0" fontId="4" fillId="0" borderId="27" xfId="13" applyFont="1" applyBorder="1" applyAlignment="1">
      <alignment vertical="center"/>
    </xf>
    <xf numFmtId="166" fontId="17" fillId="0" borderId="28" xfId="2" applyNumberFormat="1" applyFont="1" applyFill="1" applyBorder="1" applyAlignment="1">
      <alignment horizontal="right" vertical="center"/>
    </xf>
    <xf numFmtId="166" fontId="17" fillId="0" borderId="29" xfId="2" applyNumberFormat="1" applyFont="1" applyFill="1" applyBorder="1" applyAlignment="1">
      <alignment horizontal="right" vertical="center"/>
    </xf>
    <xf numFmtId="166" fontId="17" fillId="0" borderId="30" xfId="2" applyNumberFormat="1" applyFont="1" applyFill="1" applyBorder="1" applyAlignment="1">
      <alignment horizontal="right" vertical="center"/>
    </xf>
    <xf numFmtId="166" fontId="17" fillId="0" borderId="31" xfId="2" applyNumberFormat="1" applyFont="1" applyFill="1" applyBorder="1" applyAlignment="1">
      <alignment horizontal="right" vertical="center"/>
    </xf>
    <xf numFmtId="166" fontId="17" fillId="7" borderId="32" xfId="2" applyNumberFormat="1" applyFont="1" applyFill="1" applyBorder="1" applyAlignment="1">
      <alignment horizontal="right" vertical="center"/>
    </xf>
    <xf numFmtId="0" fontId="3" fillId="0" borderId="31" xfId="13" applyFont="1" applyBorder="1" applyAlignment="1">
      <alignment vertical="center"/>
    </xf>
    <xf numFmtId="0" fontId="3" fillId="0" borderId="29" xfId="13" applyFont="1" applyBorder="1" applyAlignment="1">
      <alignment vertical="center"/>
    </xf>
    <xf numFmtId="0" fontId="3" fillId="0" borderId="30" xfId="13" applyFont="1" applyBorder="1" applyAlignment="1">
      <alignment horizontal="center" vertical="center"/>
    </xf>
    <xf numFmtId="0" fontId="4" fillId="0" borderId="0" xfId="13" applyFont="1" applyBorder="1" applyAlignment="1">
      <alignment vertical="center"/>
    </xf>
    <xf numFmtId="166" fontId="17" fillId="0" borderId="0" xfId="2" applyNumberFormat="1" applyFont="1" applyFill="1" applyBorder="1" applyAlignment="1">
      <alignment horizontal="right" vertical="center"/>
    </xf>
    <xf numFmtId="166" fontId="17" fillId="7" borderId="0" xfId="2" applyNumberFormat="1" applyFont="1" applyFill="1" applyBorder="1" applyAlignment="1">
      <alignment horizontal="right" vertical="center"/>
    </xf>
    <xf numFmtId="0" fontId="3" fillId="0" borderId="0" xfId="13" applyFont="1" applyBorder="1" applyAlignment="1">
      <alignment vertical="center"/>
    </xf>
    <xf numFmtId="0" fontId="3" fillId="0" borderId="0" xfId="13" applyFont="1" applyBorder="1" applyAlignment="1">
      <alignment horizontal="center" vertical="center"/>
    </xf>
    <xf numFmtId="170" fontId="3" fillId="0" borderId="0" xfId="1" applyNumberFormat="1" applyFont="1" applyAlignment="1">
      <alignment vertical="center"/>
    </xf>
    <xf numFmtId="166" fontId="3" fillId="0" borderId="0" xfId="13" applyNumberFormat="1" applyFont="1" applyAlignment="1">
      <alignment vertical="center"/>
    </xf>
    <xf numFmtId="169" fontId="5" fillId="6" borderId="5" xfId="1" applyNumberFormat="1" applyFont="1" applyFill="1" applyBorder="1" applyAlignment="1" applyProtection="1">
      <alignment horizontal="right" vertical="center" wrapText="1"/>
    </xf>
    <xf numFmtId="169" fontId="5" fillId="6" borderId="2" xfId="1" applyNumberFormat="1" applyFont="1" applyFill="1" applyBorder="1" applyAlignment="1" applyProtection="1">
      <alignment horizontal="right" vertical="center" wrapText="1"/>
    </xf>
    <xf numFmtId="169" fontId="16" fillId="5" borderId="5" xfId="1" applyNumberFormat="1" applyFont="1" applyFill="1" applyBorder="1" applyAlignment="1">
      <alignment horizontal="right" vertical="center"/>
    </xf>
    <xf numFmtId="3" fontId="3" fillId="3" borderId="2" xfId="0" applyNumberFormat="1" applyFont="1" applyFill="1" applyBorder="1" applyAlignment="1">
      <alignment horizontal="right" vertical="center" wrapText="1"/>
    </xf>
    <xf numFmtId="0" fontId="3" fillId="0" borderId="4" xfId="13" applyFont="1" applyBorder="1" applyAlignment="1" applyProtection="1">
      <alignment horizontal="left" vertical="center" wrapText="1"/>
    </xf>
    <xf numFmtId="169" fontId="3" fillId="0" borderId="1" xfId="1" applyNumberFormat="1" applyFont="1" applyBorder="1" applyAlignment="1" applyProtection="1">
      <alignment horizontal="right" vertical="center" wrapText="1"/>
    </xf>
    <xf numFmtId="169" fontId="3" fillId="0" borderId="2" xfId="1" applyNumberFormat="1" applyFont="1" applyBorder="1" applyAlignment="1" applyProtection="1">
      <alignment horizontal="right" vertical="center" wrapText="1"/>
    </xf>
    <xf numFmtId="169" fontId="3" fillId="0" borderId="3" xfId="1" applyNumberFormat="1" applyFont="1" applyBorder="1" applyAlignment="1" applyProtection="1">
      <alignment horizontal="right" vertical="center" wrapText="1"/>
    </xf>
    <xf numFmtId="0" fontId="3" fillId="0" borderId="2" xfId="13" applyFont="1" applyFill="1" applyBorder="1" applyAlignment="1">
      <alignment vertical="center"/>
    </xf>
    <xf numFmtId="0" fontId="3" fillId="8" borderId="2" xfId="13" applyFont="1" applyFill="1" applyBorder="1" applyAlignment="1">
      <alignment vertical="center"/>
    </xf>
    <xf numFmtId="169" fontId="5" fillId="9" borderId="2" xfId="1" applyNumberFormat="1" applyFont="1" applyFill="1" applyBorder="1" applyAlignment="1" applyProtection="1">
      <alignment horizontal="right" vertical="center" wrapText="1"/>
    </xf>
    <xf numFmtId="169" fontId="5" fillId="9" borderId="3" xfId="1" applyNumberFormat="1" applyFont="1" applyFill="1" applyBorder="1" applyAlignment="1" applyProtection="1">
      <alignment horizontal="right" vertical="center" wrapText="1"/>
    </xf>
    <xf numFmtId="2" fontId="15" fillId="9" borderId="5" xfId="0" applyNumberFormat="1" applyFont="1" applyFill="1" applyBorder="1" applyAlignment="1">
      <alignment horizontal="right" vertical="center" wrapText="1"/>
    </xf>
    <xf numFmtId="2" fontId="15" fillId="9" borderId="2" xfId="0" applyNumberFormat="1" applyFont="1" applyFill="1" applyBorder="1" applyAlignment="1">
      <alignment horizontal="right" vertical="center" wrapText="1"/>
    </xf>
    <xf numFmtId="168" fontId="5" fillId="9" borderId="3" xfId="13" applyNumberFormat="1" applyFont="1" applyFill="1" applyBorder="1" applyAlignment="1" applyProtection="1">
      <alignment horizontal="right" vertical="center" wrapText="1"/>
    </xf>
    <xf numFmtId="168" fontId="5" fillId="9" borderId="24" xfId="13" applyNumberFormat="1" applyFont="1" applyFill="1" applyBorder="1" applyAlignment="1" applyProtection="1">
      <alignment horizontal="right" vertical="center" wrapText="1"/>
    </xf>
    <xf numFmtId="169" fontId="5" fillId="9" borderId="5" xfId="1" applyNumberFormat="1" applyFont="1" applyFill="1" applyBorder="1" applyAlignment="1" applyProtection="1">
      <alignment horizontal="right" vertical="center" wrapText="1"/>
    </xf>
    <xf numFmtId="0" fontId="5" fillId="10" borderId="4" xfId="13" applyFont="1" applyFill="1" applyBorder="1" applyAlignment="1" applyProtection="1">
      <alignment horizontal="left" vertical="center" wrapText="1"/>
    </xf>
    <xf numFmtId="169" fontId="5" fillId="5" borderId="5" xfId="1" applyNumberFormat="1" applyFont="1" applyFill="1" applyBorder="1" applyAlignment="1" applyProtection="1">
      <alignment horizontal="right" vertical="center" wrapText="1"/>
    </xf>
    <xf numFmtId="2" fontId="3" fillId="5" borderId="5" xfId="0" applyNumberFormat="1" applyFont="1" applyFill="1" applyBorder="1" applyAlignment="1">
      <alignment horizontal="right" vertical="center" wrapText="1"/>
    </xf>
    <xf numFmtId="2" fontId="3" fillId="5" borderId="2" xfId="0" applyNumberFormat="1" applyFont="1" applyFill="1" applyBorder="1" applyAlignment="1">
      <alignment horizontal="right" vertical="center" wrapText="1"/>
    </xf>
    <xf numFmtId="168" fontId="3" fillId="5" borderId="3" xfId="13" applyNumberFormat="1" applyFont="1" applyFill="1" applyBorder="1" applyAlignment="1" applyProtection="1">
      <alignment horizontal="right" vertical="center" wrapText="1"/>
    </xf>
    <xf numFmtId="0" fontId="3" fillId="0" borderId="28" xfId="13" applyFont="1" applyBorder="1" applyAlignment="1">
      <alignment vertical="center"/>
    </xf>
    <xf numFmtId="3" fontId="15" fillId="3" borderId="29" xfId="0" applyNumberFormat="1" applyFont="1" applyFill="1" applyBorder="1" applyAlignment="1">
      <alignment horizontal="right" vertical="center" wrapText="1"/>
    </xf>
    <xf numFmtId="0" fontId="5" fillId="0" borderId="32" xfId="13" applyFont="1" applyBorder="1" applyAlignment="1" applyProtection="1">
      <alignment horizontal="left" vertical="center" wrapText="1"/>
    </xf>
    <xf numFmtId="169" fontId="3" fillId="5" borderId="5" xfId="1" applyNumberFormat="1" applyFont="1" applyFill="1" applyBorder="1" applyAlignment="1">
      <alignment horizontal="right" vertical="center"/>
    </xf>
    <xf numFmtId="169" fontId="3" fillId="5" borderId="3" xfId="1" applyNumberFormat="1" applyFont="1" applyFill="1" applyBorder="1" applyAlignment="1" applyProtection="1">
      <alignment horizontal="right" vertical="center" wrapText="1"/>
    </xf>
    <xf numFmtId="168" fontId="3" fillId="5" borderId="3" xfId="13" applyNumberFormat="1" applyFont="1" applyFill="1" applyBorder="1" applyAlignment="1" applyProtection="1">
      <alignment horizontal="center" vertical="center" wrapText="1"/>
    </xf>
    <xf numFmtId="169" fontId="16" fillId="6" borderId="28" xfId="1" applyNumberFormat="1" applyFont="1" applyFill="1" applyBorder="1" applyAlignment="1">
      <alignment horizontal="right" vertical="center"/>
    </xf>
    <xf numFmtId="169" fontId="3" fillId="6" borderId="29" xfId="1" applyNumberFormat="1" applyFont="1" applyFill="1" applyBorder="1" applyAlignment="1">
      <alignment horizontal="right" vertical="center"/>
    </xf>
    <xf numFmtId="169" fontId="5" fillId="6" borderId="30" xfId="1" applyNumberFormat="1" applyFont="1" applyFill="1" applyBorder="1" applyAlignment="1" applyProtection="1">
      <alignment horizontal="right" vertical="center" wrapText="1"/>
    </xf>
    <xf numFmtId="2" fontId="15" fillId="6" borderId="31" xfId="0" applyNumberFormat="1" applyFont="1" applyFill="1" applyBorder="1" applyAlignment="1">
      <alignment horizontal="right" vertical="center" wrapText="1"/>
    </xf>
    <xf numFmtId="2" fontId="15" fillId="6" borderId="29" xfId="0" applyNumberFormat="1" applyFont="1" applyFill="1" applyBorder="1" applyAlignment="1">
      <alignment horizontal="right" vertical="center" wrapText="1"/>
    </xf>
    <xf numFmtId="168" fontId="5" fillId="6" borderId="30" xfId="13" applyNumberFormat="1" applyFont="1" applyFill="1" applyBorder="1" applyAlignment="1" applyProtection="1">
      <alignment horizontal="right" vertical="center" wrapText="1"/>
    </xf>
    <xf numFmtId="168" fontId="5" fillId="6" borderId="33" xfId="13" applyNumberFormat="1" applyFont="1" applyFill="1" applyBorder="1" applyAlignment="1" applyProtection="1">
      <alignment horizontal="right" vertical="center" wrapText="1"/>
    </xf>
    <xf numFmtId="169" fontId="16" fillId="6" borderId="31" xfId="1" applyNumberFormat="1" applyFont="1" applyFill="1" applyBorder="1" applyAlignment="1">
      <alignment horizontal="right" vertical="center"/>
    </xf>
    <xf numFmtId="168" fontId="5" fillId="6" borderId="33" xfId="13" applyNumberFormat="1" applyFont="1" applyFill="1" applyBorder="1" applyAlignment="1" applyProtection="1">
      <alignment horizontal="center" vertical="center" wrapText="1"/>
    </xf>
    <xf numFmtId="0" fontId="4" fillId="0" borderId="34" xfId="13" applyNumberFormat="1" applyFont="1" applyBorder="1" applyAlignment="1">
      <alignment vertical="center" textRotation="90"/>
    </xf>
    <xf numFmtId="0" fontId="4" fillId="0" borderId="35" xfId="13" applyNumberFormat="1" applyFont="1" applyBorder="1" applyAlignment="1">
      <alignment vertical="center" textRotation="90"/>
    </xf>
    <xf numFmtId="41" fontId="4" fillId="2" borderId="36" xfId="13" applyNumberFormat="1" applyFont="1" applyFill="1" applyBorder="1" applyAlignment="1">
      <alignment vertical="center" wrapText="1"/>
    </xf>
    <xf numFmtId="41" fontId="4" fillId="7" borderId="8" xfId="13" applyNumberFormat="1" applyFont="1" applyFill="1" applyBorder="1" applyAlignment="1">
      <alignment horizontal="center" vertical="center" wrapText="1"/>
    </xf>
    <xf numFmtId="170" fontId="3" fillId="0" borderId="0" xfId="1" applyNumberFormat="1" applyFont="1" applyFill="1" applyAlignment="1">
      <alignment vertical="center"/>
    </xf>
    <xf numFmtId="170" fontId="4" fillId="0" borderId="0" xfId="1" applyNumberFormat="1" applyFont="1" applyAlignment="1">
      <alignment horizontal="center" vertical="center"/>
    </xf>
    <xf numFmtId="43" fontId="3" fillId="0" borderId="0" xfId="1" applyFont="1" applyAlignment="1">
      <alignment vertical="center"/>
    </xf>
    <xf numFmtId="41" fontId="4" fillId="7" borderId="37" xfId="13" applyNumberFormat="1" applyFont="1" applyFill="1" applyBorder="1" applyAlignment="1">
      <alignment horizontal="centerContinuous" vertical="center" wrapText="1"/>
    </xf>
    <xf numFmtId="41" fontId="4" fillId="7" borderId="38" xfId="13" applyNumberFormat="1" applyFont="1" applyFill="1" applyBorder="1" applyAlignment="1">
      <alignment horizontal="centerContinuous" vertical="center" wrapText="1"/>
    </xf>
    <xf numFmtId="41" fontId="4" fillId="7" borderId="39" xfId="13" applyNumberFormat="1" applyFont="1" applyFill="1" applyBorder="1" applyAlignment="1">
      <alignment horizontal="centerContinuous" vertical="center" wrapText="1"/>
    </xf>
    <xf numFmtId="41" fontId="4" fillId="2" borderId="38" xfId="13" applyNumberFormat="1" applyFont="1" applyFill="1" applyBorder="1" applyAlignment="1">
      <alignment horizontal="centerContinuous" vertical="center" wrapText="1"/>
    </xf>
    <xf numFmtId="41" fontId="4" fillId="2" borderId="39" xfId="13" applyNumberFormat="1" applyFont="1" applyFill="1" applyBorder="1" applyAlignment="1">
      <alignment horizontal="centerContinuous" vertical="center" wrapText="1"/>
    </xf>
    <xf numFmtId="41" fontId="4" fillId="2" borderId="37" xfId="13" applyNumberFormat="1" applyFont="1" applyFill="1" applyBorder="1" applyAlignment="1">
      <alignment horizontal="centerContinuous" vertical="center" wrapText="1"/>
    </xf>
    <xf numFmtId="166" fontId="4" fillId="0" borderId="38" xfId="2" applyNumberFormat="1" applyFont="1" applyFill="1" applyBorder="1" applyAlignment="1">
      <alignment horizontal="centerContinuous" vertical="center" wrapText="1"/>
    </xf>
    <xf numFmtId="166" fontId="4" fillId="0" borderId="39" xfId="2" applyNumberFormat="1" applyFont="1" applyFill="1" applyBorder="1" applyAlignment="1">
      <alignment horizontal="centerContinuous" vertical="center" wrapText="1"/>
    </xf>
    <xf numFmtId="166" fontId="4" fillId="0" borderId="37" xfId="2" applyNumberFormat="1" applyFont="1" applyFill="1" applyBorder="1" applyAlignment="1">
      <alignment horizontal="centerContinuous" vertical="center" wrapText="1"/>
    </xf>
    <xf numFmtId="2" fontId="15" fillId="6" borderId="28" xfId="0" applyNumberFormat="1" applyFont="1" applyFill="1" applyBorder="1" applyAlignment="1">
      <alignment horizontal="right" vertical="center" wrapText="1"/>
    </xf>
    <xf numFmtId="0" fontId="3" fillId="0" borderId="0" xfId="13" applyFont="1" applyFill="1" applyBorder="1" applyAlignment="1">
      <alignment vertical="center"/>
    </xf>
    <xf numFmtId="0" fontId="3" fillId="0" borderId="40" xfId="13" applyFont="1" applyBorder="1" applyAlignment="1">
      <alignment vertical="center"/>
    </xf>
    <xf numFmtId="0" fontId="4" fillId="0" borderId="41" xfId="13" applyFont="1" applyFill="1" applyBorder="1" applyAlignment="1">
      <alignment vertical="center"/>
    </xf>
    <xf numFmtId="0" fontId="4" fillId="0" borderId="42" xfId="13" applyFont="1" applyFill="1" applyBorder="1" applyAlignment="1">
      <alignment vertical="center"/>
    </xf>
    <xf numFmtId="0" fontId="3" fillId="0" borderId="43" xfId="13" applyNumberFormat="1" applyFont="1" applyFill="1" applyBorder="1" applyAlignment="1">
      <alignment horizontal="center" vertical="center"/>
    </xf>
    <xf numFmtId="0" fontId="3" fillId="0" borderId="44" xfId="13" applyNumberFormat="1" applyFont="1" applyFill="1" applyBorder="1" applyAlignment="1">
      <alignment horizontal="center" vertical="center"/>
    </xf>
    <xf numFmtId="166" fontId="3" fillId="0" borderId="44" xfId="2" applyNumberFormat="1" applyFont="1" applyFill="1" applyBorder="1" applyAlignment="1">
      <alignment vertical="center"/>
    </xf>
    <xf numFmtId="0" fontId="3" fillId="0" borderId="44" xfId="13" applyFont="1" applyFill="1" applyBorder="1" applyAlignment="1">
      <alignment vertical="center"/>
    </xf>
    <xf numFmtId="0" fontId="3" fillId="0" borderId="44" xfId="13" quotePrefix="1" applyFont="1" applyFill="1" applyBorder="1" applyAlignment="1">
      <alignment horizontal="right" vertical="center"/>
    </xf>
    <xf numFmtId="0" fontId="3" fillId="0" borderId="45" xfId="13" quotePrefix="1" applyFont="1" applyFill="1" applyBorder="1" applyAlignment="1">
      <alignment horizontal="right" vertical="center"/>
    </xf>
    <xf numFmtId="0" fontId="3" fillId="0" borderId="43" xfId="13" applyFont="1" applyFill="1" applyBorder="1" applyAlignment="1">
      <alignment vertical="center"/>
    </xf>
    <xf numFmtId="0" fontId="3" fillId="0" borderId="44" xfId="13" applyFont="1" applyBorder="1" applyAlignment="1">
      <alignment vertical="center"/>
    </xf>
    <xf numFmtId="0" fontId="3" fillId="0" borderId="45" xfId="13" applyFont="1" applyFill="1" applyBorder="1" applyAlignment="1">
      <alignment vertical="center"/>
    </xf>
    <xf numFmtId="0" fontId="3" fillId="0" borderId="41" xfId="13" applyFont="1" applyBorder="1" applyAlignment="1">
      <alignment vertical="center"/>
    </xf>
    <xf numFmtId="0" fontId="3" fillId="0" borderId="42" xfId="13" applyFont="1" applyBorder="1" applyAlignment="1">
      <alignment vertical="center"/>
    </xf>
    <xf numFmtId="170" fontId="3" fillId="0" borderId="0" xfId="1" applyNumberFormat="1" applyFont="1" applyAlignment="1">
      <alignment vertical="center" wrapText="1"/>
    </xf>
    <xf numFmtId="168" fontId="5" fillId="9" borderId="24" xfId="13" applyNumberFormat="1" applyFont="1" applyFill="1" applyBorder="1" applyAlignment="1" applyProtection="1">
      <alignment horizontal="center" vertical="center" wrapText="1"/>
    </xf>
    <xf numFmtId="168" fontId="5" fillId="7" borderId="3" xfId="13" applyNumberFormat="1" applyFont="1" applyFill="1" applyBorder="1" applyAlignment="1" applyProtection="1">
      <alignment horizontal="right" vertical="center" wrapText="1"/>
    </xf>
    <xf numFmtId="169" fontId="5" fillId="4" borderId="1" xfId="1" applyNumberFormat="1" applyFont="1" applyFill="1" applyBorder="1" applyAlignment="1" applyProtection="1">
      <alignment horizontal="right" vertical="center" wrapText="1"/>
    </xf>
    <xf numFmtId="169" fontId="5" fillId="4" borderId="46" xfId="1" applyNumberFormat="1" applyFont="1" applyFill="1" applyBorder="1" applyAlignment="1" applyProtection="1">
      <alignment horizontal="right" vertical="center" wrapText="1"/>
    </xf>
    <xf numFmtId="169" fontId="5" fillId="5" borderId="1" xfId="1" applyNumberFormat="1" applyFont="1" applyFill="1" applyBorder="1" applyAlignment="1" applyProtection="1">
      <alignment horizontal="right" vertical="center" wrapText="1"/>
    </xf>
    <xf numFmtId="169" fontId="16" fillId="5" borderId="1" xfId="1" applyNumberFormat="1" applyFont="1" applyFill="1" applyBorder="1" applyAlignment="1">
      <alignment horizontal="right" vertical="center"/>
    </xf>
    <xf numFmtId="2" fontId="15" fillId="6" borderId="1" xfId="0" applyNumberFormat="1" applyFont="1" applyFill="1" applyBorder="1" applyAlignment="1">
      <alignment horizontal="right" vertical="center" wrapText="1"/>
    </xf>
    <xf numFmtId="2" fontId="15" fillId="5" borderId="1" xfId="0" applyNumberFormat="1" applyFont="1" applyFill="1" applyBorder="1" applyAlignment="1">
      <alignment horizontal="right" vertical="center" wrapText="1"/>
    </xf>
    <xf numFmtId="43" fontId="5" fillId="5" borderId="5" xfId="1" applyFont="1" applyFill="1" applyBorder="1" applyAlignment="1" applyProtection="1">
      <alignment horizontal="center" vertical="center" wrapText="1"/>
    </xf>
    <xf numFmtId="43" fontId="5" fillId="6" borderId="5" xfId="1" applyFont="1" applyFill="1" applyBorder="1" applyAlignment="1" applyProtection="1">
      <alignment horizontal="center" vertical="center" wrapText="1"/>
    </xf>
    <xf numFmtId="0" fontId="3" fillId="11" borderId="2" xfId="13" applyFont="1" applyFill="1" applyBorder="1" applyAlignment="1">
      <alignment vertical="center"/>
    </xf>
    <xf numFmtId="169" fontId="5" fillId="11" borderId="5" xfId="1" applyNumberFormat="1" applyFont="1" applyFill="1" applyBorder="1" applyAlignment="1" applyProtection="1">
      <alignment horizontal="right" vertical="center" wrapText="1"/>
    </xf>
    <xf numFmtId="169" fontId="5" fillId="11" borderId="2" xfId="1" applyNumberFormat="1" applyFont="1" applyFill="1" applyBorder="1" applyAlignment="1" applyProtection="1">
      <alignment horizontal="right" vertical="center" wrapText="1"/>
    </xf>
    <xf numFmtId="169" fontId="5" fillId="11" borderId="3" xfId="1" applyNumberFormat="1" applyFont="1" applyFill="1" applyBorder="1" applyAlignment="1" applyProtection="1">
      <alignment horizontal="right" vertical="center" wrapText="1"/>
    </xf>
    <xf numFmtId="2" fontId="15" fillId="11" borderId="5" xfId="0" applyNumberFormat="1" applyFont="1" applyFill="1" applyBorder="1" applyAlignment="1">
      <alignment horizontal="right" vertical="center" wrapText="1"/>
    </xf>
    <xf numFmtId="2" fontId="15" fillId="11" borderId="2" xfId="0" applyNumberFormat="1" applyFont="1" applyFill="1" applyBorder="1" applyAlignment="1">
      <alignment horizontal="right" vertical="center" wrapText="1"/>
    </xf>
    <xf numFmtId="168" fontId="5" fillId="11" borderId="3" xfId="13" applyNumberFormat="1" applyFont="1" applyFill="1" applyBorder="1" applyAlignment="1" applyProtection="1">
      <alignment horizontal="right" vertical="center" wrapText="1"/>
    </xf>
    <xf numFmtId="168" fontId="5" fillId="11" borderId="3" xfId="13" applyNumberFormat="1" applyFont="1" applyFill="1" applyBorder="1" applyAlignment="1" applyProtection="1">
      <alignment horizontal="center" vertical="center" wrapText="1"/>
    </xf>
    <xf numFmtId="169" fontId="3" fillId="11" borderId="2" xfId="1" applyNumberFormat="1" applyFont="1" applyFill="1" applyBorder="1" applyAlignment="1" applyProtection="1">
      <alignment horizontal="right" vertical="center" wrapText="1"/>
    </xf>
    <xf numFmtId="169" fontId="5" fillId="11" borderId="1" xfId="1" applyNumberFormat="1" applyFont="1" applyFill="1" applyBorder="1" applyAlignment="1" applyProtection="1">
      <alignment horizontal="right" vertical="center" wrapText="1"/>
    </xf>
    <xf numFmtId="43" fontId="5" fillId="11" borderId="5" xfId="1" applyFont="1" applyFill="1" applyBorder="1" applyAlignment="1" applyProtection="1">
      <alignment horizontal="right" vertical="center" wrapText="1"/>
    </xf>
    <xf numFmtId="43" fontId="5" fillId="11" borderId="2" xfId="1" applyFont="1" applyFill="1" applyBorder="1" applyAlignment="1" applyProtection="1">
      <alignment horizontal="right" vertical="center" wrapText="1"/>
    </xf>
    <xf numFmtId="43" fontId="5" fillId="11" borderId="3" xfId="1" applyFont="1" applyFill="1" applyBorder="1" applyAlignment="1" applyProtection="1">
      <alignment horizontal="right" vertical="center" wrapText="1"/>
    </xf>
    <xf numFmtId="169" fontId="5" fillId="11" borderId="3" xfId="1" applyNumberFormat="1" applyFont="1" applyFill="1" applyBorder="1" applyAlignment="1" applyProtection="1">
      <alignment horizontal="center" vertical="center" wrapText="1"/>
    </xf>
    <xf numFmtId="169" fontId="3" fillId="11" borderId="5" xfId="1" applyNumberFormat="1" applyFont="1" applyFill="1" applyBorder="1" applyAlignment="1" applyProtection="1">
      <alignment horizontal="right" vertical="center" wrapText="1"/>
    </xf>
    <xf numFmtId="169" fontId="3" fillId="11" borderId="3" xfId="1" applyNumberFormat="1" applyFont="1" applyFill="1" applyBorder="1" applyAlignment="1" applyProtection="1">
      <alignment horizontal="right" vertical="center" wrapText="1"/>
    </xf>
    <xf numFmtId="2" fontId="3" fillId="11" borderId="5" xfId="0" applyNumberFormat="1" applyFont="1" applyFill="1" applyBorder="1" applyAlignment="1">
      <alignment horizontal="right" vertical="center" wrapText="1"/>
    </xf>
    <xf numFmtId="2" fontId="3" fillId="11" borderId="2" xfId="0" applyNumberFormat="1" applyFont="1" applyFill="1" applyBorder="1" applyAlignment="1">
      <alignment horizontal="right" vertical="center" wrapText="1"/>
    </xf>
    <xf numFmtId="168" fontId="3" fillId="11" borderId="3" xfId="13" applyNumberFormat="1" applyFont="1" applyFill="1" applyBorder="1" applyAlignment="1" applyProtection="1">
      <alignment horizontal="right" vertical="center" wrapText="1"/>
    </xf>
    <xf numFmtId="168" fontId="3" fillId="11" borderId="3" xfId="13" applyNumberFormat="1" applyFont="1" applyFill="1" applyBorder="1" applyAlignment="1" applyProtection="1">
      <alignment horizontal="center" vertical="center" wrapText="1"/>
    </xf>
    <xf numFmtId="3" fontId="12" fillId="11" borderId="5" xfId="0" applyNumberFormat="1" applyFont="1" applyFill="1" applyBorder="1" applyAlignment="1">
      <alignment horizontal="right" vertical="center"/>
    </xf>
    <xf numFmtId="169" fontId="16" fillId="11" borderId="5" xfId="1" applyNumberFormat="1" applyFont="1" applyFill="1" applyBorder="1" applyAlignment="1">
      <alignment horizontal="right" vertical="center"/>
    </xf>
    <xf numFmtId="169" fontId="3" fillId="11" borderId="2" xfId="1" applyNumberFormat="1" applyFont="1" applyFill="1" applyBorder="1" applyAlignment="1">
      <alignment horizontal="right" vertical="center"/>
    </xf>
    <xf numFmtId="43" fontId="5" fillId="11" borderId="5" xfId="1" applyFont="1" applyFill="1" applyBorder="1" applyAlignment="1" applyProtection="1">
      <alignment horizontal="center" vertical="center" wrapText="1"/>
    </xf>
    <xf numFmtId="0" fontId="3" fillId="12" borderId="2" xfId="13" applyFont="1" applyFill="1" applyBorder="1" applyAlignment="1">
      <alignment vertical="center"/>
    </xf>
    <xf numFmtId="169" fontId="5" fillId="12" borderId="2" xfId="1" applyNumberFormat="1" applyFont="1" applyFill="1" applyBorder="1" applyAlignment="1" applyProtection="1">
      <alignment horizontal="right" vertical="center" wrapText="1"/>
    </xf>
    <xf numFmtId="169" fontId="5" fillId="12" borderId="3" xfId="1" applyNumberFormat="1" applyFont="1" applyFill="1" applyBorder="1" applyAlignment="1" applyProtection="1">
      <alignment horizontal="right" vertical="center" wrapText="1"/>
    </xf>
    <xf numFmtId="169" fontId="5" fillId="12" borderId="5" xfId="1" applyNumberFormat="1" applyFont="1" applyFill="1" applyBorder="1" applyAlignment="1" applyProtection="1">
      <alignment horizontal="right" vertical="center" wrapText="1"/>
    </xf>
    <xf numFmtId="2" fontId="15" fillId="12" borderId="5" xfId="0" applyNumberFormat="1" applyFont="1" applyFill="1" applyBorder="1" applyAlignment="1">
      <alignment horizontal="right" vertical="center" wrapText="1"/>
    </xf>
    <xf numFmtId="2" fontId="15" fillId="12" borderId="2" xfId="0" applyNumberFormat="1" applyFont="1" applyFill="1" applyBorder="1" applyAlignment="1">
      <alignment horizontal="right" vertical="center" wrapText="1"/>
    </xf>
    <xf numFmtId="168" fontId="5" fillId="12" borderId="3" xfId="13" applyNumberFormat="1" applyFont="1" applyFill="1" applyBorder="1" applyAlignment="1" applyProtection="1">
      <alignment horizontal="right" vertical="center" wrapText="1"/>
    </xf>
    <xf numFmtId="168" fontId="5" fillId="12" borderId="3" xfId="13" applyNumberFormat="1" applyFont="1" applyFill="1" applyBorder="1" applyAlignment="1" applyProtection="1">
      <alignment horizontal="center" vertical="center" wrapText="1"/>
    </xf>
    <xf numFmtId="43" fontId="5" fillId="12" borderId="1" xfId="1" applyFont="1" applyFill="1" applyBorder="1" applyAlignment="1" applyProtection="1">
      <alignment horizontal="center" vertical="center" wrapText="1"/>
    </xf>
    <xf numFmtId="43" fontId="5" fillId="12" borderId="5" xfId="1" applyFont="1" applyFill="1" applyBorder="1" applyAlignment="1" applyProtection="1">
      <alignment horizontal="center" vertical="center" wrapText="1"/>
    </xf>
    <xf numFmtId="0" fontId="5" fillId="0" borderId="4" xfId="13" applyFont="1" applyFill="1" applyBorder="1" applyAlignment="1" applyProtection="1">
      <alignment horizontal="left" vertical="center" wrapText="1"/>
    </xf>
    <xf numFmtId="170" fontId="3" fillId="0" borderId="0" xfId="1" applyNumberFormat="1" applyFont="1" applyAlignment="1">
      <alignment horizontal="center" vertical="center"/>
    </xf>
    <xf numFmtId="0" fontId="18" fillId="0" borderId="0" xfId="0" applyFont="1"/>
    <xf numFmtId="0" fontId="18" fillId="0" borderId="2" xfId="0" applyFont="1" applyBorder="1"/>
    <xf numFmtId="169" fontId="18" fillId="0" borderId="2" xfId="0" applyNumberFormat="1" applyFont="1" applyBorder="1"/>
    <xf numFmtId="0" fontId="4" fillId="7" borderId="34" xfId="13" applyNumberFormat="1" applyFont="1" applyFill="1" applyBorder="1" applyAlignment="1">
      <alignment horizontal="center" vertical="center" textRotation="90"/>
    </xf>
    <xf numFmtId="0" fontId="4" fillId="7" borderId="35" xfId="13" applyNumberFormat="1" applyFont="1" applyFill="1" applyBorder="1" applyAlignment="1">
      <alignment horizontal="center" vertical="center" textRotation="90"/>
    </xf>
    <xf numFmtId="41" fontId="4" fillId="7" borderId="36" xfId="13" applyNumberFormat="1" applyFont="1" applyFill="1" applyBorder="1" applyAlignment="1">
      <alignment horizontal="center" vertical="center" wrapText="1"/>
    </xf>
    <xf numFmtId="0" fontId="4" fillId="7" borderId="1" xfId="13" applyNumberFormat="1" applyFont="1" applyFill="1" applyBorder="1" applyAlignment="1">
      <alignment vertical="center" textRotation="90"/>
    </xf>
    <xf numFmtId="0" fontId="4" fillId="7" borderId="2" xfId="13" applyNumberFormat="1" applyFont="1" applyFill="1" applyBorder="1" applyAlignment="1">
      <alignment vertical="center" textRotation="90"/>
    </xf>
    <xf numFmtId="41" fontId="4" fillId="7" borderId="4" xfId="13" applyNumberFormat="1" applyFont="1" applyFill="1" applyBorder="1" applyAlignment="1">
      <alignment vertical="center" wrapText="1"/>
    </xf>
    <xf numFmtId="0" fontId="0" fillId="0" borderId="0" xfId="0"/>
    <xf numFmtId="0" fontId="0" fillId="0" borderId="0" xfId="0"/>
    <xf numFmtId="169" fontId="0" fillId="0" borderId="0" xfId="0" applyNumberFormat="1"/>
    <xf numFmtId="0" fontId="12" fillId="0" borderId="0" xfId="0" applyFont="1" applyAlignment="1">
      <alignment vertical="center"/>
    </xf>
    <xf numFmtId="0" fontId="12" fillId="0" borderId="51" xfId="0" applyFont="1" applyBorder="1" applyAlignment="1">
      <alignment horizontal="center" vertical="center" wrapText="1"/>
    </xf>
    <xf numFmtId="0" fontId="12" fillId="0" borderId="52" xfId="0" applyFont="1" applyBorder="1" applyAlignment="1">
      <alignment horizontal="center" vertical="center" wrapText="1"/>
    </xf>
    <xf numFmtId="3" fontId="12" fillId="0" borderId="53" xfId="0" applyNumberFormat="1" applyFont="1" applyBorder="1" applyAlignment="1">
      <alignment horizontal="center" vertical="center" wrapText="1"/>
    </xf>
    <xf numFmtId="0" fontId="0" fillId="0" borderId="0" xfId="0"/>
    <xf numFmtId="0" fontId="0" fillId="0" borderId="0" xfId="0" applyFill="1"/>
    <xf numFmtId="3" fontId="3" fillId="0" borderId="2" xfId="0" applyNumberFormat="1" applyFont="1" applyFill="1" applyBorder="1" applyAlignment="1">
      <alignment horizontal="right" vertical="center" wrapText="1"/>
    </xf>
    <xf numFmtId="0" fontId="3" fillId="0" borderId="2" xfId="13" applyFont="1" applyFill="1" applyBorder="1" applyAlignment="1">
      <alignment horizontal="center" vertical="center"/>
    </xf>
    <xf numFmtId="0" fontId="3" fillId="0" borderId="2" xfId="13" applyFont="1" applyFill="1" applyBorder="1" applyAlignment="1" applyProtection="1">
      <alignment horizontal="left" vertical="center" wrapText="1"/>
    </xf>
    <xf numFmtId="169" fontId="3" fillId="0" borderId="2" xfId="1" applyNumberFormat="1" applyFont="1" applyFill="1" applyBorder="1" applyAlignment="1" applyProtection="1">
      <alignment horizontal="right" vertical="center" wrapText="1"/>
    </xf>
    <xf numFmtId="2" fontId="15" fillId="0" borderId="2" xfId="0" applyNumberFormat="1" applyFont="1" applyFill="1" applyBorder="1" applyAlignment="1">
      <alignment horizontal="right" vertical="center" wrapText="1"/>
    </xf>
    <xf numFmtId="168" fontId="5" fillId="0" borderId="2" xfId="13" applyNumberFormat="1" applyFont="1" applyFill="1" applyBorder="1" applyAlignment="1" applyProtection="1">
      <alignment horizontal="right" vertical="center" wrapText="1"/>
    </xf>
    <xf numFmtId="0" fontId="3" fillId="0" borderId="2" xfId="13" applyFont="1" applyFill="1" applyBorder="1" applyAlignment="1">
      <alignment horizontal="left" vertical="center"/>
    </xf>
    <xf numFmtId="3" fontId="15" fillId="0" borderId="2" xfId="0" applyNumberFormat="1" applyFont="1" applyFill="1" applyBorder="1" applyAlignment="1">
      <alignment horizontal="left" vertical="center" wrapText="1"/>
    </xf>
    <xf numFmtId="0" fontId="3" fillId="0" borderId="2" xfId="13" applyFont="1" applyFill="1" applyBorder="1" applyAlignment="1">
      <alignment horizontal="center" vertical="top"/>
    </xf>
    <xf numFmtId="0" fontId="5" fillId="0" borderId="2" xfId="13" applyFont="1" applyFill="1" applyBorder="1" applyAlignment="1" applyProtection="1">
      <alignment horizontal="left" vertical="center" wrapText="1"/>
    </xf>
    <xf numFmtId="169" fontId="16" fillId="0" borderId="2" xfId="1" applyNumberFormat="1" applyFont="1" applyFill="1" applyBorder="1" applyAlignment="1">
      <alignment horizontal="right" vertical="center"/>
    </xf>
    <xf numFmtId="0" fontId="16" fillId="0" borderId="0" xfId="0" applyFont="1"/>
    <xf numFmtId="0" fontId="3" fillId="0" borderId="0" xfId="0" applyFont="1" applyFill="1"/>
    <xf numFmtId="0" fontId="0" fillId="5" borderId="0" xfId="0" applyFill="1"/>
    <xf numFmtId="0" fontId="16" fillId="5" borderId="0" xfId="0" applyFont="1" applyFill="1"/>
    <xf numFmtId="0" fontId="3" fillId="5" borderId="0" xfId="0" applyFont="1" applyFill="1"/>
    <xf numFmtId="0" fontId="16" fillId="0" borderId="0" xfId="0" applyFont="1" applyFill="1"/>
    <xf numFmtId="0" fontId="20" fillId="0" borderId="2" xfId="2" applyNumberFormat="1" applyFont="1" applyFill="1" applyBorder="1" applyAlignment="1">
      <alignment horizontal="center" vertical="center"/>
    </xf>
    <xf numFmtId="0" fontId="20" fillId="0" borderId="2" xfId="2" applyNumberFormat="1" applyFont="1" applyFill="1" applyBorder="1" applyAlignment="1">
      <alignment horizontal="center" vertical="center" wrapText="1"/>
    </xf>
    <xf numFmtId="0" fontId="19" fillId="0" borderId="0" xfId="13" applyFont="1"/>
    <xf numFmtId="0" fontId="20" fillId="0" borderId="0" xfId="13" applyFont="1" applyAlignment="1">
      <alignment vertical="center"/>
    </xf>
    <xf numFmtId="0" fontId="25" fillId="0" borderId="0" xfId="0" applyFont="1" applyAlignment="1">
      <alignment horizontal="center" vertical="center"/>
    </xf>
    <xf numFmtId="0" fontId="19" fillId="0" borderId="2" xfId="13" applyFont="1" applyFill="1" applyBorder="1" applyAlignment="1">
      <alignment horizontal="center" vertical="top"/>
    </xf>
    <xf numFmtId="0" fontId="21" fillId="0" borderId="2" xfId="13" applyFont="1" applyFill="1" applyBorder="1" applyAlignment="1" applyProtection="1">
      <alignment horizontal="left" vertical="center" wrapText="1"/>
    </xf>
    <xf numFmtId="169" fontId="21" fillId="0" borderId="2" xfId="1" applyNumberFormat="1" applyFont="1" applyFill="1" applyBorder="1" applyAlignment="1" applyProtection="1">
      <alignment horizontal="right" vertical="center" wrapText="1"/>
    </xf>
    <xf numFmtId="4" fontId="21" fillId="0" borderId="2" xfId="1" applyNumberFormat="1" applyFont="1" applyFill="1" applyBorder="1" applyAlignment="1" applyProtection="1">
      <alignment horizontal="right" vertical="center" wrapText="1"/>
    </xf>
    <xf numFmtId="4" fontId="23" fillId="0" borderId="2" xfId="0" applyNumberFormat="1" applyFont="1" applyFill="1" applyBorder="1" applyAlignment="1">
      <alignment horizontal="right" vertical="center" wrapText="1"/>
    </xf>
    <xf numFmtId="4" fontId="21" fillId="0" borderId="2" xfId="0" applyNumberFormat="1" applyFont="1" applyFill="1" applyBorder="1" applyAlignment="1" applyProtection="1">
      <alignment horizontal="right" vertical="top" wrapText="1"/>
    </xf>
    <xf numFmtId="4" fontId="21" fillId="0" borderId="2" xfId="0" applyNumberFormat="1" applyFont="1" applyFill="1" applyBorder="1" applyAlignment="1" applyProtection="1">
      <alignment horizontal="right" vertical="center" wrapText="1"/>
    </xf>
    <xf numFmtId="3" fontId="21" fillId="0" borderId="2" xfId="0" applyNumberFormat="1" applyFont="1" applyFill="1" applyBorder="1" applyAlignment="1" applyProtection="1">
      <alignment horizontal="right" vertical="center" wrapText="1"/>
    </xf>
    <xf numFmtId="169" fontId="24" fillId="0" borderId="2" xfId="1" applyNumberFormat="1" applyFont="1" applyFill="1" applyBorder="1" applyAlignment="1">
      <alignment horizontal="right" vertical="center"/>
    </xf>
    <xf numFmtId="4" fontId="24" fillId="0" borderId="2" xfId="1" applyNumberFormat="1" applyFont="1" applyFill="1" applyBorder="1" applyAlignment="1">
      <alignment horizontal="right" vertical="center"/>
    </xf>
    <xf numFmtId="4" fontId="19" fillId="0" borderId="2" xfId="1" applyNumberFormat="1" applyFont="1" applyFill="1" applyBorder="1" applyAlignment="1">
      <alignment horizontal="right" vertical="center"/>
    </xf>
    <xf numFmtId="4" fontId="21" fillId="0" borderId="2" xfId="1" applyNumberFormat="1" applyFont="1" applyFill="1" applyBorder="1" applyAlignment="1" applyProtection="1">
      <alignment horizontal="right" vertical="center"/>
    </xf>
    <xf numFmtId="4" fontId="23" fillId="0" borderId="2" xfId="0" applyNumberFormat="1" applyFont="1" applyFill="1" applyBorder="1" applyAlignment="1">
      <alignment horizontal="right" vertical="center"/>
    </xf>
    <xf numFmtId="0" fontId="25" fillId="0" borderId="0" xfId="0" applyFont="1" applyAlignment="1">
      <alignment horizontal="center"/>
    </xf>
    <xf numFmtId="0" fontId="24" fillId="0" borderId="0" xfId="0" applyFont="1" applyAlignment="1">
      <alignment horizontal="center"/>
    </xf>
    <xf numFmtId="0" fontId="24" fillId="0" borderId="0" xfId="0" applyFont="1"/>
    <xf numFmtId="0" fontId="24" fillId="0" borderId="0" xfId="0" applyFont="1" applyAlignment="1">
      <alignment horizontal="center" vertical="center" wrapText="1"/>
    </xf>
    <xf numFmtId="0" fontId="24" fillId="0" borderId="2" xfId="0" applyFont="1" applyFill="1" applyBorder="1" applyAlignment="1">
      <alignment horizontal="center" vertical="center"/>
    </xf>
    <xf numFmtId="0" fontId="24" fillId="0" borderId="2" xfId="0" applyFont="1" applyFill="1" applyBorder="1" applyAlignment="1">
      <alignment horizontal="center"/>
    </xf>
    <xf numFmtId="0" fontId="24" fillId="0" borderId="2" xfId="0" applyFont="1" applyFill="1" applyBorder="1" applyAlignment="1">
      <alignment horizontal="center" vertical="center" wrapText="1"/>
    </xf>
    <xf numFmtId="2" fontId="23" fillId="0" borderId="2" xfId="0" applyNumberFormat="1" applyFont="1" applyFill="1" applyBorder="1" applyAlignment="1">
      <alignment horizontal="right" vertical="center" wrapText="1"/>
    </xf>
    <xf numFmtId="170" fontId="24" fillId="0" borderId="2" xfId="1" applyNumberFormat="1" applyFont="1" applyFill="1" applyBorder="1" applyAlignment="1">
      <alignment horizontal="right" vertical="center"/>
    </xf>
    <xf numFmtId="0" fontId="24" fillId="0" borderId="11" xfId="0" applyFont="1" applyFill="1" applyBorder="1" applyAlignment="1">
      <alignment horizontal="center" vertical="center"/>
    </xf>
    <xf numFmtId="0" fontId="24" fillId="0" borderId="11" xfId="0" applyFont="1" applyFill="1" applyBorder="1" applyAlignment="1">
      <alignment horizontal="center"/>
    </xf>
    <xf numFmtId="0" fontId="24" fillId="0" borderId="11" xfId="0" applyFont="1" applyFill="1" applyBorder="1" applyAlignment="1">
      <alignment horizontal="center" vertical="center" wrapText="1"/>
    </xf>
    <xf numFmtId="2" fontId="23" fillId="0" borderId="11" xfId="0" applyNumberFormat="1" applyFont="1" applyFill="1" applyBorder="1" applyAlignment="1">
      <alignment horizontal="right" vertical="center" wrapText="1"/>
    </xf>
    <xf numFmtId="3" fontId="23" fillId="0" borderId="2" xfId="0" applyNumberFormat="1" applyFont="1" applyFill="1" applyBorder="1" applyAlignment="1">
      <alignment horizontal="center" vertical="center" wrapText="1"/>
    </xf>
    <xf numFmtId="0" fontId="19" fillId="0" borderId="2" xfId="13" applyFont="1" applyFill="1" applyBorder="1" applyAlignment="1">
      <alignment horizontal="center" vertical="center"/>
    </xf>
    <xf numFmtId="0" fontId="19" fillId="0" borderId="2" xfId="13" applyFont="1" applyFill="1" applyBorder="1" applyAlignment="1">
      <alignment horizontal="center" vertical="center" wrapText="1"/>
    </xf>
    <xf numFmtId="0" fontId="19" fillId="0" borderId="2" xfId="0" applyFont="1" applyFill="1" applyBorder="1" applyAlignment="1">
      <alignment horizontal="center" vertical="center"/>
    </xf>
    <xf numFmtId="0" fontId="19" fillId="0" borderId="2" xfId="0" applyFont="1" applyFill="1" applyBorder="1" applyAlignment="1">
      <alignment horizontal="center"/>
    </xf>
    <xf numFmtId="0" fontId="19" fillId="0" borderId="2" xfId="0" applyFont="1" applyFill="1" applyBorder="1" applyAlignment="1">
      <alignment horizontal="center" vertical="center" wrapText="1"/>
    </xf>
    <xf numFmtId="4" fontId="19" fillId="0" borderId="2" xfId="0" applyNumberFormat="1" applyFont="1" applyFill="1" applyBorder="1" applyAlignment="1">
      <alignment horizontal="right" vertical="center" wrapText="1"/>
    </xf>
    <xf numFmtId="170" fontId="24" fillId="0" borderId="2" xfId="1" applyNumberFormat="1" applyFont="1" applyFill="1" applyBorder="1" applyAlignment="1">
      <alignment vertical="center"/>
    </xf>
    <xf numFmtId="2" fontId="19" fillId="0" borderId="2" xfId="0" applyNumberFormat="1" applyFont="1" applyFill="1" applyBorder="1" applyAlignment="1">
      <alignment horizontal="right" vertical="center" wrapText="1"/>
    </xf>
    <xf numFmtId="170" fontId="19" fillId="0" borderId="2" xfId="1" applyNumberFormat="1" applyFont="1" applyFill="1" applyBorder="1" applyAlignment="1">
      <alignment horizontal="right" vertical="center"/>
    </xf>
    <xf numFmtId="174" fontId="24" fillId="0" borderId="2" xfId="1" applyNumberFormat="1" applyFont="1" applyFill="1" applyBorder="1" applyAlignment="1">
      <alignment horizontal="right" vertical="center"/>
    </xf>
    <xf numFmtId="170" fontId="24" fillId="0" borderId="11" xfId="1" applyNumberFormat="1" applyFont="1" applyFill="1" applyBorder="1" applyAlignment="1">
      <alignment horizontal="right" vertical="center"/>
    </xf>
    <xf numFmtId="0" fontId="24" fillId="0" borderId="2" xfId="0" applyFont="1" applyFill="1" applyBorder="1" applyAlignment="1">
      <alignment horizontal="left" vertical="center" wrapText="1"/>
    </xf>
    <xf numFmtId="0" fontId="24" fillId="0" borderId="11" xfId="0" applyFont="1" applyFill="1" applyBorder="1" applyAlignment="1">
      <alignment horizontal="left" vertical="center" wrapText="1"/>
    </xf>
    <xf numFmtId="0" fontId="24" fillId="0" borderId="2" xfId="12" applyFont="1" applyFill="1" applyBorder="1" applyAlignment="1">
      <alignment horizontal="left" vertical="center" wrapText="1"/>
    </xf>
    <xf numFmtId="0" fontId="24" fillId="0" borderId="2" xfId="0" applyFont="1" applyFill="1" applyBorder="1" applyAlignment="1">
      <alignment wrapText="1"/>
    </xf>
    <xf numFmtId="0" fontId="19" fillId="0" borderId="2" xfId="0" applyFont="1" applyFill="1" applyBorder="1" applyAlignment="1">
      <alignment wrapText="1"/>
    </xf>
    <xf numFmtId="0" fontId="19" fillId="0" borderId="2" xfId="0" applyFont="1" applyFill="1" applyBorder="1" applyAlignment="1">
      <alignment horizontal="left" vertical="center" wrapText="1"/>
    </xf>
    <xf numFmtId="0" fontId="20" fillId="13" borderId="11" xfId="2" applyNumberFormat="1" applyFont="1" applyFill="1" applyBorder="1" applyAlignment="1">
      <alignment horizontal="center" vertical="center"/>
    </xf>
    <xf numFmtId="166" fontId="20" fillId="13" borderId="11" xfId="2" applyNumberFormat="1" applyFont="1" applyFill="1" applyBorder="1" applyAlignment="1">
      <alignment horizontal="center" vertical="center"/>
    </xf>
    <xf numFmtId="166" fontId="25" fillId="0" borderId="57" xfId="2" applyNumberFormat="1" applyFont="1" applyFill="1" applyBorder="1" applyAlignment="1">
      <alignment horizontal="right"/>
    </xf>
    <xf numFmtId="4" fontId="25" fillId="0" borderId="57" xfId="2" applyNumberFormat="1" applyFont="1" applyFill="1" applyBorder="1" applyAlignment="1">
      <alignment horizontal="right"/>
    </xf>
    <xf numFmtId="0" fontId="24" fillId="0" borderId="0" xfId="0" applyFont="1" applyAlignment="1"/>
    <xf numFmtId="0" fontId="19" fillId="0" borderId="2" xfId="0" applyFont="1" applyFill="1" applyBorder="1" applyAlignment="1">
      <alignment horizontal="left" wrapText="1"/>
    </xf>
    <xf numFmtId="0" fontId="19" fillId="0" borderId="16" xfId="0" applyFont="1" applyFill="1" applyBorder="1" applyAlignment="1">
      <alignment horizontal="left" wrapText="1"/>
    </xf>
    <xf numFmtId="0" fontId="19" fillId="0" borderId="58" xfId="0" applyFont="1" applyFill="1" applyBorder="1" applyAlignment="1">
      <alignment horizontal="left" wrapText="1"/>
    </xf>
    <xf numFmtId="41" fontId="19" fillId="0" borderId="2" xfId="7" applyNumberFormat="1" applyFont="1" applyFill="1" applyBorder="1" applyAlignment="1">
      <alignment vertical="center" wrapText="1"/>
    </xf>
    <xf numFmtId="4" fontId="19" fillId="0" borderId="2" xfId="7" applyNumberFormat="1" applyFont="1" applyFill="1" applyBorder="1" applyAlignment="1">
      <alignment vertical="center" wrapText="1"/>
    </xf>
    <xf numFmtId="0" fontId="19" fillId="0" borderId="16" xfId="0" applyFont="1" applyFill="1" applyBorder="1" applyAlignment="1">
      <alignment horizontal="center" vertical="center" wrapText="1"/>
    </xf>
    <xf numFmtId="0" fontId="19" fillId="0" borderId="2" xfId="0" applyFont="1" applyFill="1" applyBorder="1" applyAlignment="1">
      <alignment vertical="center" wrapText="1"/>
    </xf>
    <xf numFmtId="0" fontId="19" fillId="0" borderId="58" xfId="0" applyFont="1" applyFill="1" applyBorder="1" applyAlignment="1">
      <alignment vertical="center" wrapText="1"/>
    </xf>
    <xf numFmtId="41" fontId="19" fillId="0" borderId="11" xfId="7" applyNumberFormat="1" applyFont="1" applyFill="1" applyBorder="1" applyAlignment="1">
      <alignment vertical="center" wrapText="1"/>
    </xf>
    <xf numFmtId="4" fontId="19" fillId="0" borderId="11" xfId="7" applyNumberFormat="1" applyFont="1" applyFill="1" applyBorder="1" applyAlignment="1">
      <alignment vertical="center" wrapText="1"/>
    </xf>
    <xf numFmtId="41" fontId="19" fillId="0" borderId="16" xfId="7" applyNumberFormat="1" applyFont="1" applyFill="1" applyBorder="1" applyAlignment="1">
      <alignment vertical="center" wrapText="1"/>
    </xf>
    <xf numFmtId="4" fontId="19" fillId="0" borderId="16" xfId="7" applyNumberFormat="1" applyFont="1" applyFill="1" applyBorder="1" applyAlignment="1">
      <alignment vertical="center" wrapText="1"/>
    </xf>
    <xf numFmtId="0" fontId="20" fillId="0" borderId="2" xfId="1" applyNumberFormat="1" applyFont="1" applyBorder="1" applyAlignment="1">
      <alignment horizontal="center" vertical="center"/>
    </xf>
    <xf numFmtId="0" fontId="20" fillId="0" borderId="2" xfId="1" applyNumberFormat="1" applyFont="1" applyBorder="1" applyAlignment="1">
      <alignment horizontal="center" vertical="center" wrapText="1"/>
    </xf>
    <xf numFmtId="166" fontId="20" fillId="0" borderId="2" xfId="1" applyNumberFormat="1" applyFont="1" applyBorder="1" applyAlignment="1">
      <alignment horizontal="center" vertical="center"/>
    </xf>
    <xf numFmtId="0" fontId="19" fillId="0" borderId="58" xfId="0" applyFont="1" applyFill="1" applyBorder="1" applyAlignment="1">
      <alignment horizontal="left" vertical="center" wrapText="1"/>
    </xf>
    <xf numFmtId="0" fontId="19" fillId="0" borderId="60" xfId="0" applyFont="1" applyFill="1" applyBorder="1" applyAlignment="1">
      <alignment horizontal="left" wrapText="1"/>
    </xf>
    <xf numFmtId="0" fontId="24" fillId="0" borderId="0" xfId="0" applyFont="1" applyAlignment="1">
      <alignment vertical="top" wrapText="1"/>
    </xf>
    <xf numFmtId="0" fontId="20" fillId="0" borderId="64" xfId="1" applyNumberFormat="1" applyFont="1" applyBorder="1" applyAlignment="1">
      <alignment horizontal="center" vertical="center"/>
    </xf>
    <xf numFmtId="0" fontId="19" fillId="0" borderId="63" xfId="0" applyFont="1" applyFill="1" applyBorder="1" applyAlignment="1">
      <alignment horizontal="center" vertical="center" wrapText="1"/>
    </xf>
    <xf numFmtId="4" fontId="19" fillId="0" borderId="65" xfId="7" applyNumberFormat="1" applyFont="1" applyFill="1" applyBorder="1" applyAlignment="1">
      <alignment vertical="center" wrapText="1"/>
    </xf>
    <xf numFmtId="0" fontId="19" fillId="0" borderId="66" xfId="0" applyFont="1" applyFill="1" applyBorder="1" applyAlignment="1">
      <alignment horizontal="center" vertical="center" wrapText="1"/>
    </xf>
    <xf numFmtId="4" fontId="21" fillId="0" borderId="64" xfId="1" applyNumberFormat="1" applyFont="1" applyFill="1" applyBorder="1" applyAlignment="1" applyProtection="1">
      <alignment horizontal="right" vertical="center" wrapText="1"/>
    </xf>
    <xf numFmtId="4" fontId="19" fillId="0" borderId="64" xfId="7" applyNumberFormat="1" applyFont="1" applyFill="1" applyBorder="1" applyAlignment="1">
      <alignment vertical="center" wrapText="1"/>
    </xf>
    <xf numFmtId="41" fontId="20" fillId="0" borderId="68" xfId="1" applyNumberFormat="1" applyFont="1" applyBorder="1" applyAlignment="1">
      <alignment vertical="center"/>
    </xf>
    <xf numFmtId="4" fontId="20" fillId="0" borderId="68" xfId="1" applyNumberFormat="1" applyFont="1" applyBorder="1" applyAlignment="1">
      <alignment vertical="center"/>
    </xf>
    <xf numFmtId="4" fontId="20" fillId="0" borderId="69" xfId="1" applyNumberFormat="1" applyFont="1" applyBorder="1" applyAlignment="1">
      <alignment vertical="center"/>
    </xf>
    <xf numFmtId="0" fontId="18" fillId="0" borderId="0" xfId="0" applyFont="1" applyAlignment="1">
      <alignment vertical="center" wrapText="1"/>
    </xf>
    <xf numFmtId="0" fontId="26" fillId="0" borderId="0" xfId="0" applyFont="1"/>
    <xf numFmtId="41" fontId="26" fillId="0" borderId="0" xfId="0" applyNumberFormat="1" applyFont="1"/>
    <xf numFmtId="43" fontId="26" fillId="0" borderId="0" xfId="1" applyFont="1"/>
    <xf numFmtId="0" fontId="27" fillId="0" borderId="0" xfId="0" applyFont="1"/>
    <xf numFmtId="0" fontId="27" fillId="0" borderId="0" xfId="0" applyFont="1" applyAlignment="1">
      <alignment horizontal="center" vertical="center"/>
    </xf>
    <xf numFmtId="166" fontId="29" fillId="0" borderId="0" xfId="1" applyNumberFormat="1" applyFont="1"/>
    <xf numFmtId="0" fontId="27" fillId="0" borderId="0" xfId="0" applyFont="1" applyAlignment="1">
      <alignment vertical="top"/>
    </xf>
    <xf numFmtId="0" fontId="24" fillId="0" borderId="0" xfId="0" applyFont="1" applyAlignment="1">
      <alignment horizontal="left"/>
    </xf>
    <xf numFmtId="0" fontId="29" fillId="0" borderId="0" xfId="13" applyFont="1" applyFill="1" applyAlignment="1">
      <alignment vertical="center"/>
    </xf>
    <xf numFmtId="0" fontId="29" fillId="0" borderId="59" xfId="13" applyFont="1" applyBorder="1" applyAlignment="1">
      <alignment vertical="center"/>
    </xf>
    <xf numFmtId="0" fontId="30" fillId="0" borderId="59" xfId="13" applyFont="1" applyFill="1" applyBorder="1" applyAlignment="1">
      <alignment vertical="center"/>
    </xf>
    <xf numFmtId="0" fontId="30" fillId="0" borderId="59" xfId="13" applyFont="1" applyFill="1" applyBorder="1" applyAlignment="1">
      <alignment horizontal="center" vertical="center" wrapText="1"/>
    </xf>
    <xf numFmtId="172" fontId="29" fillId="0" borderId="59" xfId="14" applyNumberFormat="1" applyFont="1" applyBorder="1" applyAlignment="1">
      <alignment vertical="center"/>
    </xf>
    <xf numFmtId="0" fontId="29" fillId="0" borderId="0" xfId="13" applyFont="1" applyFill="1" applyAlignment="1">
      <alignment horizontal="center" vertical="center"/>
    </xf>
    <xf numFmtId="0" fontId="28" fillId="0" borderId="0" xfId="0" applyFont="1" applyFill="1"/>
    <xf numFmtId="0" fontId="28" fillId="0" borderId="0" xfId="0" applyFont="1"/>
    <xf numFmtId="0" fontId="28" fillId="0" borderId="0" xfId="0" applyFont="1" applyAlignment="1">
      <alignment horizontal="center" vertical="center" wrapText="1"/>
    </xf>
    <xf numFmtId="0" fontId="28" fillId="0" borderId="0" xfId="0" applyFont="1" applyBorder="1"/>
    <xf numFmtId="0" fontId="28" fillId="0" borderId="0" xfId="0" applyFont="1" applyFill="1" applyBorder="1"/>
    <xf numFmtId="0" fontId="28" fillId="0" borderId="54" xfId="0" applyFont="1" applyBorder="1"/>
    <xf numFmtId="0" fontId="19" fillId="0" borderId="0" xfId="13" applyFont="1" applyFill="1"/>
    <xf numFmtId="166" fontId="24" fillId="0" borderId="0" xfId="2" applyNumberFormat="1" applyFont="1" applyFill="1"/>
    <xf numFmtId="166" fontId="19" fillId="0" borderId="0" xfId="13" applyNumberFormat="1" applyFont="1"/>
    <xf numFmtId="166" fontId="4" fillId="7" borderId="38" xfId="2" applyNumberFormat="1" applyFont="1" applyFill="1" applyBorder="1" applyAlignment="1">
      <alignment horizontal="center" vertical="center" wrapText="1"/>
    </xf>
    <xf numFmtId="166" fontId="4" fillId="7" borderId="39" xfId="2" applyNumberFormat="1" applyFont="1" applyFill="1" applyBorder="1" applyAlignment="1">
      <alignment horizontal="center" vertical="center" wrapText="1"/>
    </xf>
    <xf numFmtId="166" fontId="4" fillId="7" borderId="37" xfId="2" applyNumberFormat="1" applyFont="1" applyFill="1" applyBorder="1" applyAlignment="1">
      <alignment horizontal="center" vertical="center" wrapText="1"/>
    </xf>
    <xf numFmtId="0" fontId="4" fillId="0" borderId="47" xfId="13" applyFont="1" applyFill="1" applyBorder="1" applyAlignment="1">
      <alignment horizontal="center" vertical="center"/>
    </xf>
    <xf numFmtId="0" fontId="4" fillId="0" borderId="0" xfId="13" applyFont="1" applyFill="1" applyBorder="1" applyAlignment="1">
      <alignment horizontal="center" vertical="center"/>
    </xf>
    <xf numFmtId="0" fontId="4" fillId="0" borderId="14" xfId="13" applyFont="1" applyFill="1" applyBorder="1" applyAlignment="1">
      <alignment horizontal="center" vertical="center"/>
    </xf>
    <xf numFmtId="166" fontId="4" fillId="0" borderId="47" xfId="8" applyNumberFormat="1" applyFont="1" applyFill="1" applyBorder="1" applyAlignment="1">
      <alignment horizontal="center"/>
    </xf>
    <xf numFmtId="166" fontId="4" fillId="0" borderId="0" xfId="8" applyNumberFormat="1" applyFont="1" applyFill="1" applyBorder="1" applyAlignment="1">
      <alignment horizontal="center"/>
    </xf>
    <xf numFmtId="166" fontId="4" fillId="0" borderId="14" xfId="8" applyNumberFormat="1" applyFont="1" applyFill="1" applyBorder="1" applyAlignment="1">
      <alignment horizontal="center"/>
    </xf>
    <xf numFmtId="0" fontId="4" fillId="0" borderId="2" xfId="11" applyNumberFormat="1" applyFont="1" applyFill="1" applyBorder="1" applyAlignment="1">
      <alignment horizontal="center" vertical="center" wrapText="1"/>
    </xf>
    <xf numFmtId="0" fontId="4" fillId="0" borderId="43" xfId="11" applyFont="1" applyFill="1" applyBorder="1" applyAlignment="1">
      <alignment horizontal="center"/>
    </xf>
    <xf numFmtId="0" fontId="4" fillId="0" borderId="44" xfId="11" applyFont="1" applyFill="1" applyBorder="1" applyAlignment="1">
      <alignment horizontal="center"/>
    </xf>
    <xf numFmtId="0" fontId="4" fillId="0" borderId="45" xfId="11" applyFont="1" applyFill="1" applyBorder="1" applyAlignment="1">
      <alignment horizontal="center"/>
    </xf>
    <xf numFmtId="0" fontId="4" fillId="0" borderId="47" xfId="11" applyFont="1" applyFill="1" applyBorder="1" applyAlignment="1">
      <alignment horizontal="center"/>
    </xf>
    <xf numFmtId="0" fontId="4" fillId="0" borderId="0" xfId="11" applyFont="1" applyFill="1" applyBorder="1" applyAlignment="1">
      <alignment horizontal="center"/>
    </xf>
    <xf numFmtId="0" fontId="4" fillId="0" borderId="14" xfId="11" applyFont="1" applyFill="1" applyBorder="1" applyAlignment="1">
      <alignment horizontal="center"/>
    </xf>
    <xf numFmtId="0" fontId="3" fillId="0" borderId="40" xfId="11" applyFont="1" applyFill="1" applyBorder="1" applyAlignment="1">
      <alignment horizontal="center"/>
    </xf>
    <xf numFmtId="0" fontId="3" fillId="0" borderId="41" xfId="11" applyFont="1" applyFill="1" applyBorder="1" applyAlignment="1">
      <alignment horizontal="center"/>
    </xf>
    <xf numFmtId="0" fontId="3" fillId="0" borderId="42" xfId="11" applyFont="1" applyFill="1" applyBorder="1" applyAlignment="1">
      <alignment horizontal="center"/>
    </xf>
    <xf numFmtId="0" fontId="4" fillId="0" borderId="34" xfId="11" applyFont="1" applyFill="1" applyBorder="1" applyAlignment="1">
      <alignment horizontal="center"/>
    </xf>
    <xf numFmtId="0" fontId="4" fillId="0" borderId="35" xfId="11" applyFont="1" applyFill="1" applyBorder="1" applyAlignment="1">
      <alignment horizontal="center"/>
    </xf>
    <xf numFmtId="0" fontId="4" fillId="0" borderId="4" xfId="11" applyNumberFormat="1" applyFont="1" applyFill="1" applyBorder="1" applyAlignment="1">
      <alignment horizontal="center" vertical="center" wrapText="1"/>
    </xf>
    <xf numFmtId="0" fontId="4" fillId="0" borderId="17" xfId="11" applyNumberFormat="1" applyFont="1" applyFill="1" applyBorder="1" applyAlignment="1">
      <alignment horizontal="center" vertical="center" wrapText="1"/>
    </xf>
    <xf numFmtId="0" fontId="4" fillId="0" borderId="5" xfId="11" applyNumberFormat="1" applyFont="1" applyFill="1" applyBorder="1" applyAlignment="1">
      <alignment horizontal="center" vertical="center" wrapText="1"/>
    </xf>
    <xf numFmtId="0" fontId="4" fillId="0" borderId="4" xfId="11" applyFont="1" applyFill="1" applyBorder="1" applyAlignment="1">
      <alignment horizontal="center"/>
    </xf>
    <xf numFmtId="0" fontId="4" fillId="0" borderId="17" xfId="11" applyFont="1" applyFill="1" applyBorder="1" applyAlignment="1">
      <alignment horizontal="center"/>
    </xf>
    <xf numFmtId="0" fontId="4" fillId="0" borderId="5" xfId="11" applyFont="1" applyFill="1" applyBorder="1" applyAlignment="1">
      <alignment horizontal="center"/>
    </xf>
    <xf numFmtId="0" fontId="4" fillId="0" borderId="34" xfId="11" applyNumberFormat="1" applyFont="1" applyFill="1" applyBorder="1" applyAlignment="1">
      <alignment horizontal="center" vertical="center" wrapText="1"/>
    </xf>
    <xf numFmtId="0" fontId="4" fillId="0" borderId="35" xfId="11" applyNumberFormat="1" applyFont="1" applyFill="1" applyBorder="1" applyAlignment="1">
      <alignment horizontal="center" vertical="center" wrapText="1"/>
    </xf>
    <xf numFmtId="0" fontId="4" fillId="0" borderId="9" xfId="11" applyNumberFormat="1" applyFont="1" applyFill="1" applyBorder="1" applyAlignment="1">
      <alignment horizontal="center" vertical="center" wrapText="1"/>
    </xf>
    <xf numFmtId="0" fontId="4" fillId="0" borderId="16" xfId="11" applyNumberFormat="1" applyFont="1" applyFill="1" applyBorder="1" applyAlignment="1">
      <alignment horizontal="center" vertical="center" wrapText="1"/>
    </xf>
    <xf numFmtId="0" fontId="4" fillId="0" borderId="48" xfId="11" applyFont="1" applyFill="1" applyBorder="1" applyAlignment="1">
      <alignment horizontal="center"/>
    </xf>
    <xf numFmtId="0" fontId="4" fillId="0" borderId="22" xfId="11" applyFont="1" applyFill="1" applyBorder="1" applyAlignment="1">
      <alignment horizontal="center"/>
    </xf>
    <xf numFmtId="0" fontId="4" fillId="0" borderId="49" xfId="11" applyFont="1" applyFill="1" applyBorder="1" applyAlignment="1">
      <alignment horizontal="center"/>
    </xf>
    <xf numFmtId="0" fontId="3" fillId="0" borderId="4" xfId="11" applyFont="1" applyFill="1" applyBorder="1" applyAlignment="1">
      <alignment horizontal="center"/>
    </xf>
    <xf numFmtId="0" fontId="3" fillId="0" borderId="17" xfId="11" applyFont="1" applyFill="1" applyBorder="1" applyAlignment="1">
      <alignment horizontal="center"/>
    </xf>
    <xf numFmtId="0" fontId="3" fillId="0" borderId="5" xfId="11" applyFont="1" applyFill="1" applyBorder="1" applyAlignment="1">
      <alignment horizontal="center"/>
    </xf>
    <xf numFmtId="0" fontId="4" fillId="0" borderId="16" xfId="11" applyFont="1" applyFill="1" applyBorder="1" applyAlignment="1">
      <alignment horizontal="center"/>
    </xf>
    <xf numFmtId="41" fontId="4" fillId="7" borderId="38" xfId="13" applyNumberFormat="1" applyFont="1" applyFill="1" applyBorder="1" applyAlignment="1">
      <alignment horizontal="center" vertical="center" wrapText="1"/>
    </xf>
    <xf numFmtId="41" fontId="4" fillId="7" borderId="39" xfId="13" applyNumberFormat="1" applyFont="1" applyFill="1" applyBorder="1" applyAlignment="1">
      <alignment horizontal="center" vertical="center" wrapText="1"/>
    </xf>
    <xf numFmtId="41" fontId="4" fillId="7" borderId="37" xfId="13" applyNumberFormat="1" applyFont="1" applyFill="1" applyBorder="1" applyAlignment="1">
      <alignment horizontal="center" vertical="center" wrapText="1"/>
    </xf>
    <xf numFmtId="0" fontId="12" fillId="0" borderId="52" xfId="0" applyFont="1" applyBorder="1" applyAlignment="1">
      <alignment horizontal="center" vertical="center" wrapText="1"/>
    </xf>
    <xf numFmtId="0" fontId="12" fillId="0" borderId="53" xfId="0" applyFont="1" applyBorder="1" applyAlignment="1">
      <alignment horizontal="center" vertical="center" wrapText="1"/>
    </xf>
    <xf numFmtId="0" fontId="19" fillId="0" borderId="0" xfId="13" applyFont="1" applyAlignment="1">
      <alignment horizontal="left" vertical="center" wrapText="1"/>
    </xf>
    <xf numFmtId="0" fontId="24" fillId="0" borderId="0" xfId="0" applyFont="1" applyAlignment="1">
      <alignment horizontal="left" vertical="center" wrapText="1"/>
    </xf>
    <xf numFmtId="0" fontId="24" fillId="0" borderId="0" xfId="0" applyFont="1" applyAlignment="1"/>
    <xf numFmtId="166" fontId="20" fillId="0" borderId="55" xfId="2" applyNumberFormat="1" applyFont="1" applyFill="1" applyBorder="1" applyAlignment="1">
      <alignment horizontal="center" vertical="center" wrapText="1"/>
    </xf>
    <xf numFmtId="41" fontId="20" fillId="2" borderId="55" xfId="13" applyNumberFormat="1" applyFont="1" applyFill="1" applyBorder="1" applyAlignment="1">
      <alignment horizontal="center" vertical="center" wrapText="1"/>
    </xf>
    <xf numFmtId="0" fontId="30" fillId="0" borderId="0" xfId="13" applyFont="1" applyFill="1" applyBorder="1" applyAlignment="1">
      <alignment horizontal="center"/>
    </xf>
    <xf numFmtId="0" fontId="29" fillId="0" borderId="59" xfId="13" applyFont="1" applyFill="1" applyBorder="1" applyAlignment="1">
      <alignment horizontal="center"/>
    </xf>
    <xf numFmtId="41" fontId="20" fillId="2" borderId="2" xfId="13" applyNumberFormat="1" applyFont="1" applyFill="1" applyBorder="1" applyAlignment="1">
      <alignment horizontal="center" vertical="center" wrapText="1"/>
    </xf>
    <xf numFmtId="0" fontId="20" fillId="0" borderId="57" xfId="13" applyFont="1" applyBorder="1" applyAlignment="1">
      <alignment horizontal="center"/>
    </xf>
    <xf numFmtId="0" fontId="24" fillId="0" borderId="0" xfId="0" applyFont="1" applyAlignment="1">
      <alignment horizontal="left"/>
    </xf>
    <xf numFmtId="0" fontId="30" fillId="0" borderId="0" xfId="13" applyFont="1" applyFill="1" applyBorder="1" applyAlignment="1">
      <alignment horizontal="center" vertical="center"/>
    </xf>
    <xf numFmtId="0" fontId="20" fillId="13" borderId="56" xfId="13" applyNumberFormat="1" applyFont="1" applyFill="1" applyBorder="1" applyAlignment="1">
      <alignment horizontal="center" vertical="center" textRotation="90" wrapText="1"/>
    </xf>
    <xf numFmtId="0" fontId="20" fillId="13" borderId="46" xfId="13" applyNumberFormat="1" applyFont="1" applyFill="1" applyBorder="1" applyAlignment="1">
      <alignment horizontal="center" vertical="center" textRotation="90" wrapText="1"/>
    </xf>
    <xf numFmtId="41" fontId="20" fillId="13" borderId="56" xfId="13" applyNumberFormat="1" applyFont="1" applyFill="1" applyBorder="1" applyAlignment="1">
      <alignment horizontal="center" vertical="center" wrapText="1"/>
    </xf>
    <xf numFmtId="41" fontId="20" fillId="13" borderId="46" xfId="13" applyNumberFormat="1" applyFont="1" applyFill="1" applyBorder="1" applyAlignment="1">
      <alignment horizontal="center" vertical="center" wrapText="1"/>
    </xf>
    <xf numFmtId="166" fontId="20" fillId="13" borderId="55" xfId="2" applyNumberFormat="1" applyFont="1" applyFill="1" applyBorder="1" applyAlignment="1">
      <alignment horizontal="center" vertical="center" wrapText="1"/>
    </xf>
    <xf numFmtId="41" fontId="20" fillId="13" borderId="55" xfId="13" applyNumberFormat="1" applyFont="1" applyFill="1" applyBorder="1" applyAlignment="1">
      <alignment horizontal="center" vertical="center" wrapText="1"/>
    </xf>
    <xf numFmtId="0" fontId="26" fillId="0" borderId="0" xfId="0" applyFont="1" applyAlignment="1">
      <alignment horizontal="left" vertical="top" wrapText="1"/>
    </xf>
    <xf numFmtId="0" fontId="27" fillId="0" borderId="0" xfId="0" applyFont="1" applyAlignment="1">
      <alignment horizontal="left" vertical="center" wrapText="1"/>
    </xf>
    <xf numFmtId="0" fontId="20" fillId="0" borderId="0" xfId="0" applyFont="1" applyFill="1" applyBorder="1" applyAlignment="1">
      <alignment horizontal="center"/>
    </xf>
    <xf numFmtId="0" fontId="19" fillId="0" borderId="59" xfId="0" applyFont="1" applyFill="1" applyBorder="1" applyAlignment="1">
      <alignment horizontal="center"/>
    </xf>
    <xf numFmtId="0" fontId="20" fillId="0" borderId="56" xfId="0" applyFont="1" applyBorder="1" applyAlignment="1">
      <alignment horizontal="center" vertical="center" wrapText="1"/>
    </xf>
    <xf numFmtId="0" fontId="20" fillId="0" borderId="16" xfId="0" applyFont="1" applyBorder="1" applyAlignment="1">
      <alignment horizontal="center" vertical="center" wrapText="1"/>
    </xf>
    <xf numFmtId="41" fontId="20" fillId="0" borderId="56" xfId="0" applyNumberFormat="1" applyFont="1" applyBorder="1" applyAlignment="1">
      <alignment horizontal="center" vertical="center" wrapText="1"/>
    </xf>
    <xf numFmtId="0" fontId="20" fillId="0" borderId="62" xfId="0" applyFont="1" applyBorder="1" applyAlignment="1">
      <alignment horizontal="center" vertical="center" wrapText="1"/>
    </xf>
    <xf numFmtId="0" fontId="20" fillId="0" borderId="67" xfId="0" applyFont="1" applyBorder="1" applyAlignment="1">
      <alignment horizontal="center" vertical="center"/>
    </xf>
    <xf numFmtId="0" fontId="20" fillId="0" borderId="68" xfId="0" applyFont="1" applyBorder="1" applyAlignment="1">
      <alignment horizontal="center" vertical="center"/>
    </xf>
    <xf numFmtId="0" fontId="26" fillId="0" borderId="0" xfId="0" applyFont="1" applyAlignment="1">
      <alignment horizontal="left" vertical="center" wrapText="1"/>
    </xf>
    <xf numFmtId="0" fontId="28" fillId="0" borderId="0" xfId="0" applyFont="1" applyAlignment="1">
      <alignment horizontal="left" vertical="center" wrapText="1"/>
    </xf>
    <xf numFmtId="0" fontId="19" fillId="0" borderId="0" xfId="13" applyFont="1" applyBorder="1"/>
    <xf numFmtId="174" fontId="22" fillId="0" borderId="2" xfId="1" applyNumberFormat="1" applyFont="1" applyFill="1" applyBorder="1" applyAlignment="1" applyProtection="1">
      <alignment horizontal="center" vertical="center" wrapText="1"/>
    </xf>
    <xf numFmtId="49" fontId="19" fillId="0" borderId="0" xfId="13" applyNumberFormat="1" applyFont="1" applyAlignment="1">
      <alignment horizontal="center" vertical="center"/>
    </xf>
    <xf numFmtId="0" fontId="20" fillId="0" borderId="0" xfId="13" applyFont="1" applyAlignment="1">
      <alignment horizontal="left" wrapText="1"/>
    </xf>
    <xf numFmtId="0" fontId="19" fillId="0" borderId="0" xfId="13" applyFont="1" applyAlignment="1">
      <alignment vertical="center"/>
    </xf>
    <xf numFmtId="0" fontId="19" fillId="0" borderId="0" xfId="13" applyFont="1" applyAlignment="1">
      <alignment vertical="center"/>
    </xf>
    <xf numFmtId="166" fontId="24" fillId="0" borderId="0" xfId="2" applyNumberFormat="1" applyFont="1" applyFill="1" applyAlignment="1">
      <alignment vertical="center"/>
    </xf>
    <xf numFmtId="0" fontId="19" fillId="0" borderId="0" xfId="13" applyFont="1" applyFill="1" applyAlignment="1">
      <alignment vertical="center"/>
    </xf>
    <xf numFmtId="0" fontId="24" fillId="0" borderId="0" xfId="0" applyFont="1" applyAlignment="1">
      <alignment vertical="center"/>
    </xf>
    <xf numFmtId="0" fontId="19" fillId="0" borderId="0" xfId="13" applyFont="1" applyAlignment="1">
      <alignment horizontal="left" vertical="center"/>
    </xf>
    <xf numFmtId="0" fontId="20" fillId="0" borderId="55" xfId="13" applyNumberFormat="1" applyFont="1" applyBorder="1" applyAlignment="1">
      <alignment horizontal="center" vertical="center" textRotation="90"/>
    </xf>
    <xf numFmtId="0" fontId="20" fillId="0" borderId="2" xfId="13" applyNumberFormat="1" applyFont="1" applyBorder="1" applyAlignment="1">
      <alignment horizontal="center" vertical="center" textRotation="90"/>
    </xf>
    <xf numFmtId="0" fontId="20" fillId="0" borderId="70" xfId="13" applyNumberFormat="1" applyFont="1" applyBorder="1" applyAlignment="1">
      <alignment horizontal="center" vertical="center" textRotation="90"/>
    </xf>
    <xf numFmtId="41" fontId="20" fillId="2" borderId="71" xfId="13" applyNumberFormat="1" applyFont="1" applyFill="1" applyBorder="1" applyAlignment="1">
      <alignment horizontal="center" vertical="center" wrapText="1"/>
    </xf>
    <xf numFmtId="0" fontId="20" fillId="0" borderId="66" xfId="13" applyNumberFormat="1" applyFont="1" applyBorder="1" applyAlignment="1">
      <alignment horizontal="center" vertical="center" textRotation="90"/>
    </xf>
    <xf numFmtId="174" fontId="22" fillId="0" borderId="64" xfId="1" applyNumberFormat="1" applyFont="1" applyFill="1" applyBorder="1" applyAlignment="1" applyProtection="1">
      <alignment horizontal="center" vertical="center" wrapText="1"/>
    </xf>
    <xf numFmtId="0" fontId="19" fillId="0" borderId="66" xfId="13" applyFont="1" applyFill="1" applyBorder="1" applyAlignment="1">
      <alignment horizontal="center" vertical="top"/>
    </xf>
    <xf numFmtId="4" fontId="21" fillId="0" borderId="64" xfId="13" applyNumberFormat="1" applyFont="1" applyFill="1" applyBorder="1" applyAlignment="1" applyProtection="1">
      <alignment horizontal="right" vertical="center" wrapText="1"/>
    </xf>
    <xf numFmtId="4" fontId="21" fillId="0" borderId="64" xfId="0" applyNumberFormat="1" applyFont="1" applyFill="1" applyBorder="1" applyAlignment="1" applyProtection="1">
      <alignment horizontal="right" vertical="top" wrapText="1"/>
    </xf>
    <xf numFmtId="4" fontId="23" fillId="0" borderId="64" xfId="0" applyNumberFormat="1" applyFont="1" applyFill="1" applyBorder="1" applyAlignment="1">
      <alignment horizontal="right" vertical="center" wrapText="1"/>
    </xf>
    <xf numFmtId="4" fontId="21" fillId="0" borderId="64" xfId="0" applyNumberFormat="1" applyFont="1" applyFill="1" applyBorder="1" applyAlignment="1" applyProtection="1">
      <alignment horizontal="right" vertical="center" wrapText="1"/>
    </xf>
    <xf numFmtId="4" fontId="19" fillId="0" borderId="64" xfId="1" applyNumberFormat="1" applyFont="1" applyFill="1" applyBorder="1" applyAlignment="1">
      <alignment horizontal="right" vertical="center"/>
    </xf>
    <xf numFmtId="4" fontId="21" fillId="0" borderId="64" xfId="13" applyNumberFormat="1" applyFont="1" applyFill="1" applyBorder="1" applyAlignment="1" applyProtection="1">
      <alignment horizontal="right" vertical="center"/>
    </xf>
    <xf numFmtId="0" fontId="30" fillId="13" borderId="72" xfId="13" applyFont="1" applyFill="1" applyBorder="1" applyAlignment="1">
      <alignment horizontal="center"/>
    </xf>
    <xf numFmtId="0" fontId="30" fillId="13" borderId="57" xfId="13" applyFont="1" applyFill="1" applyBorder="1" applyAlignment="1">
      <alignment horizontal="center"/>
    </xf>
    <xf numFmtId="166" fontId="27" fillId="13" borderId="57" xfId="2" applyNumberFormat="1" applyFont="1" applyFill="1" applyBorder="1" applyAlignment="1">
      <alignment horizontal="right"/>
    </xf>
    <xf numFmtId="4" fontId="27" fillId="13" borderId="57" xfId="2" applyNumberFormat="1" applyFont="1" applyFill="1" applyBorder="1" applyAlignment="1">
      <alignment horizontal="right"/>
    </xf>
    <xf numFmtId="4" fontId="27" fillId="13" borderId="73" xfId="2" applyNumberFormat="1" applyFont="1" applyFill="1" applyBorder="1" applyAlignment="1">
      <alignment horizontal="right"/>
    </xf>
    <xf numFmtId="0" fontId="29" fillId="0" borderId="0" xfId="13" applyFont="1" applyFill="1" applyBorder="1" applyAlignment="1">
      <alignment horizontal="center"/>
    </xf>
    <xf numFmtId="0" fontId="25" fillId="0" borderId="0" xfId="0" applyFont="1" applyBorder="1" applyAlignment="1">
      <alignment horizontal="center" vertical="center"/>
    </xf>
    <xf numFmtId="0" fontId="20" fillId="0" borderId="0" xfId="13" applyFont="1" applyBorder="1" applyAlignment="1">
      <alignment horizontal="left" wrapText="1"/>
    </xf>
    <xf numFmtId="0" fontId="20" fillId="13" borderId="61" xfId="13" applyNumberFormat="1" applyFont="1" applyFill="1" applyBorder="1" applyAlignment="1">
      <alignment horizontal="center" vertical="center" textRotation="90" wrapText="1"/>
    </xf>
    <xf numFmtId="41" fontId="20" fillId="13" borderId="71" xfId="13" applyNumberFormat="1" applyFont="1" applyFill="1" applyBorder="1" applyAlignment="1">
      <alignment horizontal="center" vertical="center" wrapText="1"/>
    </xf>
    <xf numFmtId="0" fontId="20" fillId="13" borderId="74" xfId="13" applyNumberFormat="1" applyFont="1" applyFill="1" applyBorder="1" applyAlignment="1">
      <alignment horizontal="center" vertical="center" textRotation="90" wrapText="1"/>
    </xf>
    <xf numFmtId="0" fontId="20" fillId="13" borderId="75" xfId="2" applyNumberFormat="1" applyFont="1" applyFill="1" applyBorder="1" applyAlignment="1">
      <alignment horizontal="center" vertical="center"/>
    </xf>
    <xf numFmtId="0" fontId="24" fillId="0" borderId="66" xfId="0" applyFont="1" applyFill="1" applyBorder="1" applyAlignment="1">
      <alignment horizontal="center" vertical="center"/>
    </xf>
    <xf numFmtId="2" fontId="23" fillId="0" borderId="64" xfId="0" applyNumberFormat="1" applyFont="1" applyFill="1" applyBorder="1" applyAlignment="1">
      <alignment horizontal="right" vertical="center" wrapText="1"/>
    </xf>
    <xf numFmtId="0" fontId="24" fillId="0" borderId="66" xfId="0" applyFont="1" applyFill="1" applyBorder="1" applyAlignment="1">
      <alignment horizontal="center"/>
    </xf>
    <xf numFmtId="0" fontId="24" fillId="0" borderId="76" xfId="0" applyFont="1" applyFill="1" applyBorder="1" applyAlignment="1">
      <alignment horizontal="center" vertical="center"/>
    </xf>
    <xf numFmtId="2" fontId="23" fillId="0" borderId="75" xfId="0" applyNumberFormat="1" applyFont="1" applyFill="1" applyBorder="1" applyAlignment="1">
      <alignment horizontal="right" vertical="center" wrapText="1"/>
    </xf>
    <xf numFmtId="0" fontId="19" fillId="0" borderId="66" xfId="13" applyFont="1" applyFill="1" applyBorder="1" applyAlignment="1">
      <alignment horizontal="center" vertical="center"/>
    </xf>
    <xf numFmtId="4" fontId="24" fillId="0" borderId="64" xfId="1" applyNumberFormat="1" applyFont="1" applyFill="1" applyBorder="1" applyAlignment="1">
      <alignment horizontal="right" vertical="center"/>
    </xf>
    <xf numFmtId="0" fontId="19" fillId="0" borderId="66" xfId="0" applyFont="1" applyFill="1" applyBorder="1" applyAlignment="1">
      <alignment horizontal="center" vertical="center"/>
    </xf>
    <xf numFmtId="4" fontId="19" fillId="0" borderId="64" xfId="0" applyNumberFormat="1" applyFont="1" applyFill="1" applyBorder="1" applyAlignment="1">
      <alignment horizontal="right" vertical="center" wrapText="1"/>
    </xf>
    <xf numFmtId="2" fontId="19" fillId="0" borderId="64" xfId="0" applyNumberFormat="1" applyFont="1" applyFill="1" applyBorder="1" applyAlignment="1">
      <alignment horizontal="right" vertical="center" wrapText="1"/>
    </xf>
    <xf numFmtId="174" fontId="24" fillId="0" borderId="64" xfId="1" applyNumberFormat="1" applyFont="1" applyFill="1" applyBorder="1" applyAlignment="1">
      <alignment horizontal="right" vertical="center"/>
    </xf>
    <xf numFmtId="0" fontId="19" fillId="0" borderId="66" xfId="0" applyFont="1" applyFill="1" applyBorder="1" applyAlignment="1">
      <alignment horizontal="center"/>
    </xf>
    <xf numFmtId="0" fontId="20" fillId="0" borderId="72" xfId="13" applyFont="1" applyBorder="1" applyAlignment="1">
      <alignment horizontal="center"/>
    </xf>
    <xf numFmtId="4" fontId="25" fillId="0" borderId="73" xfId="2" applyNumberFormat="1" applyFont="1" applyFill="1" applyBorder="1" applyAlignment="1">
      <alignment horizontal="right"/>
    </xf>
    <xf numFmtId="0" fontId="20" fillId="0" borderId="61" xfId="0" applyNumberFormat="1" applyFont="1" applyBorder="1" applyAlignment="1">
      <alignment horizontal="center" vertical="center" textRotation="90"/>
    </xf>
    <xf numFmtId="0" fontId="20" fillId="0" borderId="56" xfId="0" applyNumberFormat="1" applyFont="1" applyBorder="1" applyAlignment="1">
      <alignment horizontal="center" vertical="center" textRotation="90"/>
    </xf>
    <xf numFmtId="0" fontId="20" fillId="0" borderId="63" xfId="0" applyNumberFormat="1" applyFont="1" applyBorder="1" applyAlignment="1">
      <alignment horizontal="center" vertical="center" textRotation="90"/>
    </xf>
    <xf numFmtId="0" fontId="20" fillId="0" borderId="16" xfId="0" applyNumberFormat="1" applyFont="1" applyBorder="1" applyAlignment="1">
      <alignment horizontal="center" vertical="center" textRotation="90"/>
    </xf>
    <xf numFmtId="0" fontId="24" fillId="0" borderId="74" xfId="0" applyFont="1" applyFill="1" applyBorder="1" applyAlignment="1">
      <alignment horizontal="center" vertical="center"/>
    </xf>
    <xf numFmtId="0" fontId="24" fillId="0" borderId="46" xfId="0" applyFont="1" applyFill="1" applyBorder="1" applyAlignment="1">
      <alignment horizontal="center" vertical="center"/>
    </xf>
    <xf numFmtId="0" fontId="24" fillId="0" borderId="46" xfId="0" applyFont="1" applyFill="1" applyBorder="1" applyAlignment="1">
      <alignment horizontal="center"/>
    </xf>
    <xf numFmtId="0" fontId="24" fillId="0" borderId="46" xfId="0" applyFont="1" applyFill="1" applyBorder="1" applyAlignment="1">
      <alignment horizontal="center" vertical="center" wrapText="1"/>
    </xf>
    <xf numFmtId="0" fontId="24" fillId="0" borderId="46" xfId="0" applyFont="1" applyFill="1" applyBorder="1" applyAlignment="1">
      <alignment horizontal="left" vertical="center" wrapText="1"/>
    </xf>
    <xf numFmtId="170" fontId="24" fillId="0" borderId="46" xfId="1" applyNumberFormat="1" applyFont="1" applyFill="1" applyBorder="1" applyAlignment="1">
      <alignment horizontal="right" vertical="center"/>
    </xf>
    <xf numFmtId="170" fontId="24" fillId="0" borderId="16" xfId="1" applyNumberFormat="1" applyFont="1" applyFill="1" applyBorder="1" applyAlignment="1">
      <alignment horizontal="right" vertical="center"/>
    </xf>
    <xf numFmtId="2" fontId="23" fillId="0" borderId="46" xfId="0" applyNumberFormat="1" applyFont="1" applyFill="1" applyBorder="1" applyAlignment="1">
      <alignment horizontal="right" vertical="center" wrapText="1"/>
    </xf>
    <xf numFmtId="2" fontId="23" fillId="0" borderId="77" xfId="0" applyNumberFormat="1" applyFont="1" applyFill="1" applyBorder="1" applyAlignment="1">
      <alignment horizontal="right" vertical="center" wrapText="1"/>
    </xf>
    <xf numFmtId="0" fontId="24" fillId="0" borderId="72" xfId="0" applyFont="1" applyFill="1" applyBorder="1" applyAlignment="1">
      <alignment horizontal="center" vertical="center"/>
    </xf>
    <xf numFmtId="0" fontId="24" fillId="0" borderId="57" xfId="0" applyFont="1" applyFill="1" applyBorder="1" applyAlignment="1">
      <alignment horizontal="center" vertical="center"/>
    </xf>
    <xf numFmtId="0" fontId="24" fillId="0" borderId="57" xfId="0" applyFont="1" applyFill="1" applyBorder="1" applyAlignment="1">
      <alignment horizontal="center"/>
    </xf>
    <xf numFmtId="0" fontId="24" fillId="0" borderId="57" xfId="0" applyFont="1" applyFill="1" applyBorder="1" applyAlignment="1">
      <alignment horizontal="center" vertical="center" wrapText="1"/>
    </xf>
    <xf numFmtId="0" fontId="24" fillId="0" borderId="57" xfId="0" applyFont="1" applyFill="1" applyBorder="1" applyAlignment="1">
      <alignment horizontal="left" vertical="center" wrapText="1"/>
    </xf>
    <xf numFmtId="170" fontId="24" fillId="0" borderId="57" xfId="1" applyNumberFormat="1" applyFont="1" applyFill="1" applyBorder="1" applyAlignment="1">
      <alignment horizontal="right" vertical="center"/>
    </xf>
    <xf numFmtId="2" fontId="23" fillId="0" borderId="57" xfId="0" applyNumberFormat="1" applyFont="1" applyFill="1" applyBorder="1" applyAlignment="1">
      <alignment horizontal="right" vertical="center" wrapText="1"/>
    </xf>
    <xf numFmtId="2" fontId="23" fillId="0" borderId="73" xfId="0" applyNumberFormat="1" applyFont="1" applyFill="1" applyBorder="1" applyAlignment="1">
      <alignment horizontal="right" vertical="center" wrapText="1"/>
    </xf>
    <xf numFmtId="0" fontId="24" fillId="0" borderId="63" xfId="0" applyFont="1" applyFill="1" applyBorder="1" applyAlignment="1">
      <alignment horizontal="center"/>
    </xf>
    <xf numFmtId="0" fontId="24" fillId="0" borderId="16" xfId="0" applyFont="1" applyFill="1" applyBorder="1" applyAlignment="1">
      <alignment horizontal="center"/>
    </xf>
    <xf numFmtId="0" fontId="24" fillId="0" borderId="16" xfId="0" applyFont="1" applyFill="1" applyBorder="1" applyAlignment="1">
      <alignment horizontal="center" vertical="center" wrapText="1"/>
    </xf>
    <xf numFmtId="0" fontId="24" fillId="0" borderId="16" xfId="0" applyFont="1" applyFill="1" applyBorder="1" applyAlignment="1">
      <alignment horizontal="left" vertical="center" wrapText="1"/>
    </xf>
    <xf numFmtId="4" fontId="24" fillId="0" borderId="16" xfId="1" applyNumberFormat="1" applyFont="1" applyFill="1" applyBorder="1" applyAlignment="1">
      <alignment horizontal="right" vertical="center"/>
    </xf>
    <xf numFmtId="4" fontId="23" fillId="0" borderId="16" xfId="0" applyNumberFormat="1" applyFont="1" applyFill="1" applyBorder="1" applyAlignment="1">
      <alignment horizontal="right" vertical="center" wrapText="1"/>
    </xf>
    <xf numFmtId="4" fontId="23" fillId="0" borderId="65" xfId="0" applyNumberFormat="1" applyFont="1" applyFill="1" applyBorder="1" applyAlignment="1">
      <alignment horizontal="right" vertical="center" wrapText="1"/>
    </xf>
    <xf numFmtId="0" fontId="24" fillId="0" borderId="72" xfId="0" applyFont="1" applyFill="1" applyBorder="1" applyAlignment="1">
      <alignment horizontal="center"/>
    </xf>
    <xf numFmtId="0" fontId="19" fillId="0" borderId="57" xfId="0" applyFont="1" applyFill="1" applyBorder="1" applyAlignment="1">
      <alignment wrapText="1"/>
    </xf>
    <xf numFmtId="4" fontId="24" fillId="0" borderId="57" xfId="1" applyNumberFormat="1" applyFont="1" applyFill="1" applyBorder="1" applyAlignment="1">
      <alignment horizontal="right" vertical="center"/>
    </xf>
    <xf numFmtId="4" fontId="23" fillId="0" borderId="57" xfId="0" applyNumberFormat="1" applyFont="1" applyFill="1" applyBorder="1" applyAlignment="1">
      <alignment horizontal="right" vertical="center" wrapText="1"/>
    </xf>
    <xf numFmtId="4" fontId="23" fillId="0" borderId="73" xfId="0" applyNumberFormat="1" applyFont="1" applyFill="1" applyBorder="1" applyAlignment="1">
      <alignment horizontal="right" vertical="center" wrapText="1"/>
    </xf>
    <xf numFmtId="0" fontId="24" fillId="0" borderId="63" xfId="0" applyFont="1" applyFill="1" applyBorder="1" applyAlignment="1">
      <alignment horizontal="center" vertical="center"/>
    </xf>
    <xf numFmtId="0" fontId="24" fillId="0" borderId="16" xfId="0" applyFont="1" applyFill="1" applyBorder="1" applyAlignment="1">
      <alignment horizontal="center" vertical="center"/>
    </xf>
    <xf numFmtId="170" fontId="24" fillId="0" borderId="16" xfId="1" applyNumberFormat="1" applyFont="1" applyFill="1" applyBorder="1" applyAlignment="1">
      <alignment vertical="center"/>
    </xf>
    <xf numFmtId="2" fontId="23" fillId="0" borderId="16" xfId="0" applyNumberFormat="1" applyFont="1" applyFill="1" applyBorder="1" applyAlignment="1">
      <alignment horizontal="right" vertical="center" wrapText="1"/>
    </xf>
    <xf numFmtId="2" fontId="23" fillId="0" borderId="65" xfId="0" applyNumberFormat="1" applyFont="1" applyFill="1" applyBorder="1" applyAlignment="1">
      <alignment horizontal="right" vertical="center" wrapText="1"/>
    </xf>
    <xf numFmtId="170" fontId="24" fillId="0" borderId="57" xfId="1" applyNumberFormat="1" applyFont="1" applyFill="1" applyBorder="1" applyAlignment="1">
      <alignment vertical="center"/>
    </xf>
    <xf numFmtId="171" fontId="24" fillId="0" borderId="16" xfId="1" applyNumberFormat="1" applyFont="1" applyFill="1" applyBorder="1" applyAlignment="1">
      <alignment horizontal="center" vertical="center"/>
    </xf>
    <xf numFmtId="0" fontId="19" fillId="0" borderId="63" xfId="13" applyFont="1" applyFill="1" applyBorder="1" applyAlignment="1">
      <alignment horizontal="center" vertical="center"/>
    </xf>
    <xf numFmtId="3" fontId="23" fillId="0" borderId="16" xfId="0" applyNumberFormat="1" applyFont="1" applyFill="1" applyBorder="1" applyAlignment="1">
      <alignment horizontal="center" vertical="center" wrapText="1"/>
    </xf>
    <xf numFmtId="0" fontId="19" fillId="0" borderId="16" xfId="13" applyFont="1" applyFill="1" applyBorder="1" applyAlignment="1">
      <alignment horizontal="center" vertical="center"/>
    </xf>
    <xf numFmtId="0" fontId="19" fillId="0" borderId="16" xfId="13" applyFont="1" applyFill="1" applyBorder="1" applyAlignment="1">
      <alignment horizontal="center" vertical="center" wrapText="1"/>
    </xf>
    <xf numFmtId="0" fontId="21" fillId="0" borderId="16" xfId="13" applyFont="1" applyFill="1" applyBorder="1" applyAlignment="1" applyProtection="1">
      <alignment horizontal="left" vertical="center" wrapText="1"/>
    </xf>
    <xf numFmtId="0" fontId="19" fillId="0" borderId="72" xfId="13" applyFont="1" applyFill="1" applyBorder="1" applyAlignment="1">
      <alignment horizontal="center" vertical="center"/>
    </xf>
    <xf numFmtId="3" fontId="23" fillId="0" borderId="57" xfId="0" applyNumberFormat="1" applyFont="1" applyFill="1" applyBorder="1" applyAlignment="1">
      <alignment horizontal="center" vertical="center" wrapText="1"/>
    </xf>
    <xf numFmtId="0" fontId="19" fillId="0" borderId="57" xfId="13" applyFont="1" applyFill="1" applyBorder="1" applyAlignment="1">
      <alignment horizontal="center" vertical="center"/>
    </xf>
    <xf numFmtId="0" fontId="19" fillId="0" borderId="57" xfId="13" applyFont="1" applyFill="1" applyBorder="1" applyAlignment="1">
      <alignment horizontal="center" vertical="center" wrapText="1"/>
    </xf>
    <xf numFmtId="0" fontId="21" fillId="0" borderId="57" xfId="13" applyFont="1" applyFill="1" applyBorder="1" applyAlignment="1" applyProtection="1">
      <alignment horizontal="left" vertical="center" wrapText="1"/>
    </xf>
    <xf numFmtId="0" fontId="19" fillId="0" borderId="63" xfId="13" applyFont="1" applyFill="1" applyBorder="1" applyAlignment="1">
      <alignment horizontal="center" vertical="top"/>
    </xf>
    <xf numFmtId="0" fontId="19" fillId="0" borderId="16" xfId="13" applyFont="1" applyFill="1" applyBorder="1" applyAlignment="1">
      <alignment horizontal="center" vertical="top"/>
    </xf>
    <xf numFmtId="169" fontId="21" fillId="0" borderId="16" xfId="1" applyNumberFormat="1" applyFont="1" applyFill="1" applyBorder="1" applyAlignment="1" applyProtection="1">
      <alignment horizontal="right" vertical="center" wrapText="1"/>
    </xf>
    <xf numFmtId="4" fontId="21" fillId="0" borderId="16" xfId="1" applyNumberFormat="1" applyFont="1" applyFill="1" applyBorder="1" applyAlignment="1" applyProtection="1">
      <alignment horizontal="right" vertical="center" wrapText="1"/>
    </xf>
    <xf numFmtId="4" fontId="21" fillId="0" borderId="16" xfId="0" applyNumberFormat="1" applyFont="1" applyFill="1" applyBorder="1" applyAlignment="1" applyProtection="1">
      <alignment horizontal="right" vertical="top" wrapText="1"/>
    </xf>
    <xf numFmtId="4" fontId="21" fillId="0" borderId="65" xfId="0" applyNumberFormat="1" applyFont="1" applyFill="1" applyBorder="1" applyAlignment="1" applyProtection="1">
      <alignment horizontal="right" vertical="top" wrapText="1"/>
    </xf>
    <xf numFmtId="0" fontId="19" fillId="0" borderId="72" xfId="13" applyFont="1" applyFill="1" applyBorder="1" applyAlignment="1">
      <alignment horizontal="center" vertical="top"/>
    </xf>
    <xf numFmtId="0" fontId="19" fillId="0" borderId="57" xfId="13" applyFont="1" applyFill="1" applyBorder="1" applyAlignment="1">
      <alignment horizontal="center" vertical="top"/>
    </xf>
    <xf numFmtId="169" fontId="21" fillId="0" borderId="57" xfId="1" applyNumberFormat="1" applyFont="1" applyFill="1" applyBorder="1" applyAlignment="1" applyProtection="1">
      <alignment horizontal="right" vertical="center" wrapText="1"/>
    </xf>
    <xf numFmtId="4" fontId="21" fillId="0" borderId="57" xfId="1" applyNumberFormat="1" applyFont="1" applyFill="1" applyBorder="1" applyAlignment="1" applyProtection="1">
      <alignment horizontal="right" vertical="center" wrapText="1"/>
    </xf>
    <xf numFmtId="4" fontId="21" fillId="0" borderId="57" xfId="0" applyNumberFormat="1" applyFont="1" applyFill="1" applyBorder="1" applyAlignment="1" applyProtection="1">
      <alignment horizontal="right" vertical="top" wrapText="1"/>
    </xf>
    <xf numFmtId="4" fontId="21" fillId="0" borderId="73" xfId="0" applyNumberFormat="1" applyFont="1" applyFill="1" applyBorder="1" applyAlignment="1" applyProtection="1">
      <alignment horizontal="right" vertical="top" wrapText="1"/>
    </xf>
    <xf numFmtId="4" fontId="21" fillId="0" borderId="16" xfId="0" applyNumberFormat="1" applyFont="1" applyFill="1" applyBorder="1" applyAlignment="1" applyProtection="1">
      <alignment horizontal="right" vertical="center" wrapText="1"/>
    </xf>
    <xf numFmtId="4" fontId="21" fillId="0" borderId="65" xfId="0" applyNumberFormat="1" applyFont="1" applyFill="1" applyBorder="1" applyAlignment="1" applyProtection="1">
      <alignment horizontal="right" vertical="center" wrapText="1"/>
    </xf>
    <xf numFmtId="4" fontId="21" fillId="0" borderId="57" xfId="0" applyNumberFormat="1" applyFont="1" applyFill="1" applyBorder="1" applyAlignment="1" applyProtection="1">
      <alignment horizontal="right" vertical="center" wrapText="1"/>
    </xf>
    <xf numFmtId="4" fontId="21" fillId="0" borderId="73" xfId="0" applyNumberFormat="1" applyFont="1" applyFill="1" applyBorder="1" applyAlignment="1" applyProtection="1">
      <alignment horizontal="right" vertical="center" wrapText="1"/>
    </xf>
    <xf numFmtId="4" fontId="21" fillId="0" borderId="73" xfId="1" applyNumberFormat="1" applyFont="1" applyFill="1" applyBorder="1" applyAlignment="1" applyProtection="1">
      <alignment horizontal="right" vertical="center" wrapText="1"/>
    </xf>
    <xf numFmtId="169" fontId="24" fillId="0" borderId="16" xfId="1" applyNumberFormat="1" applyFont="1" applyFill="1" applyBorder="1" applyAlignment="1">
      <alignment horizontal="right" vertical="center"/>
    </xf>
    <xf numFmtId="169" fontId="24" fillId="0" borderId="57" xfId="1" applyNumberFormat="1" applyFont="1" applyFill="1" applyBorder="1" applyAlignment="1">
      <alignment horizontal="right" vertical="center"/>
    </xf>
  </cellXfs>
  <cellStyles count="17">
    <cellStyle name="Millares" xfId="1" builtinId="3"/>
    <cellStyle name="Millares 2" xfId="2"/>
    <cellStyle name="Millares 2 2" xfId="3"/>
    <cellStyle name="Millares 2 2 2" xfId="4"/>
    <cellStyle name="Millares 2 3" xfId="5"/>
    <cellStyle name="Millares 3" xfId="6"/>
    <cellStyle name="Millares_Anexas - Articulo 15 Ley 24156 - P2007" xfId="7"/>
    <cellStyle name="Millares_referencias" xfId="8"/>
    <cellStyle name="Moneda 2" xfId="9"/>
    <cellStyle name="Moneda 2 2" xfId="10"/>
    <cellStyle name="Normal" xfId="0" builtinId="0"/>
    <cellStyle name="Normal 2" xfId="11"/>
    <cellStyle name="Normal 2 2" xfId="12"/>
    <cellStyle name="Normal 3" xfId="13"/>
    <cellStyle name="Porcentaje" xfId="14" builtinId="5"/>
    <cellStyle name="Porcentaje 2" xfId="15"/>
    <cellStyle name="Título 1" xfId="16"/>
  </cellStyles>
  <dxfs count="43">
    <dxf>
      <fill>
        <patternFill>
          <bgColor indexed="48"/>
        </patternFill>
      </fill>
    </dxf>
    <dxf>
      <fill>
        <patternFill>
          <bgColor indexed="48"/>
        </patternFill>
      </fill>
    </dxf>
    <dxf>
      <fill>
        <patternFill>
          <bgColor indexed="48"/>
        </patternFill>
      </fill>
    </dxf>
    <dxf>
      <fill>
        <patternFill>
          <bgColor indexed="48"/>
        </patternFill>
      </fill>
    </dxf>
    <dxf>
      <fill>
        <patternFill>
          <bgColor indexed="48"/>
        </patternFill>
      </fill>
    </dxf>
    <dxf>
      <fill>
        <patternFill>
          <bgColor indexed="48"/>
        </patternFill>
      </fill>
    </dxf>
    <dxf>
      <fill>
        <patternFill>
          <bgColor indexed="48"/>
        </patternFill>
      </fill>
    </dxf>
    <dxf>
      <fill>
        <patternFill>
          <bgColor indexed="48"/>
        </patternFill>
      </fill>
    </dxf>
    <dxf>
      <fill>
        <patternFill>
          <bgColor indexed="48"/>
        </patternFill>
      </fill>
    </dxf>
    <dxf>
      <fill>
        <patternFill>
          <bgColor indexed="48"/>
        </patternFill>
      </fill>
    </dxf>
    <dxf>
      <fill>
        <patternFill>
          <bgColor indexed="48"/>
        </patternFill>
      </fill>
    </dxf>
    <dxf>
      <fill>
        <patternFill>
          <bgColor indexed="48"/>
        </patternFill>
      </fill>
    </dxf>
    <dxf>
      <fill>
        <patternFill>
          <bgColor indexed="48"/>
        </patternFill>
      </fill>
    </dxf>
    <dxf>
      <fill>
        <patternFill>
          <bgColor indexed="48"/>
        </patternFill>
      </fill>
    </dxf>
    <dxf>
      <fill>
        <patternFill>
          <bgColor indexed="48"/>
        </patternFill>
      </fill>
    </dxf>
    <dxf>
      <fill>
        <patternFill>
          <bgColor indexed="48"/>
        </patternFill>
      </fill>
    </dxf>
    <dxf>
      <fill>
        <patternFill>
          <bgColor indexed="48"/>
        </patternFill>
      </fill>
    </dxf>
    <dxf>
      <fill>
        <patternFill>
          <bgColor indexed="48"/>
        </patternFill>
      </fill>
    </dxf>
    <dxf>
      <fill>
        <patternFill>
          <bgColor indexed="48"/>
        </patternFill>
      </fill>
    </dxf>
    <dxf>
      <fill>
        <patternFill>
          <bgColor indexed="48"/>
        </patternFill>
      </fill>
    </dxf>
    <dxf>
      <fill>
        <patternFill>
          <bgColor indexed="48"/>
        </patternFill>
      </fill>
    </dxf>
    <dxf>
      <fill>
        <patternFill>
          <bgColor indexed="48"/>
        </patternFill>
      </fill>
    </dxf>
    <dxf>
      <fill>
        <patternFill>
          <bgColor indexed="48"/>
        </patternFill>
      </fill>
    </dxf>
    <dxf>
      <fill>
        <patternFill>
          <bgColor indexed="48"/>
        </patternFill>
      </fill>
    </dxf>
    <dxf>
      <fill>
        <patternFill>
          <bgColor indexed="48"/>
        </patternFill>
      </fill>
    </dxf>
    <dxf>
      <fill>
        <patternFill>
          <bgColor indexed="48"/>
        </patternFill>
      </fill>
    </dxf>
    <dxf>
      <fill>
        <patternFill>
          <bgColor indexed="48"/>
        </patternFill>
      </fill>
    </dxf>
    <dxf>
      <fill>
        <patternFill>
          <bgColor indexed="48"/>
        </patternFill>
      </fill>
    </dxf>
    <dxf>
      <fill>
        <patternFill>
          <bgColor indexed="48"/>
        </patternFill>
      </fill>
    </dxf>
    <dxf>
      <fill>
        <patternFill>
          <bgColor indexed="48"/>
        </patternFill>
      </fill>
    </dxf>
    <dxf>
      <fill>
        <patternFill>
          <bgColor indexed="48"/>
        </patternFill>
      </fill>
    </dxf>
    <dxf>
      <fill>
        <patternFill>
          <bgColor indexed="48"/>
        </patternFill>
      </fill>
    </dxf>
    <dxf>
      <fill>
        <patternFill>
          <bgColor indexed="48"/>
        </patternFill>
      </fill>
    </dxf>
    <dxf>
      <fill>
        <patternFill>
          <bgColor indexed="48"/>
        </patternFill>
      </fill>
    </dxf>
    <dxf>
      <fill>
        <patternFill>
          <bgColor indexed="48"/>
        </patternFill>
      </fill>
    </dxf>
    <dxf>
      <fill>
        <patternFill>
          <bgColor indexed="48"/>
        </patternFill>
      </fill>
    </dxf>
    <dxf>
      <fill>
        <patternFill>
          <bgColor indexed="48"/>
        </patternFill>
      </fill>
    </dxf>
    <dxf>
      <fill>
        <patternFill>
          <bgColor indexed="48"/>
        </patternFill>
      </fill>
    </dxf>
    <dxf>
      <fill>
        <patternFill>
          <bgColor indexed="48"/>
        </patternFill>
      </fill>
    </dxf>
    <dxf>
      <fill>
        <patternFill>
          <bgColor indexed="48"/>
        </patternFill>
      </fill>
    </dxf>
    <dxf>
      <font>
        <b val="0"/>
        <i/>
        <color theme="0" tint="-0.499984740745262"/>
      </font>
      <fill>
        <patternFill>
          <bgColor theme="0" tint="-0.14996795556505021"/>
        </patternFill>
      </fill>
    </dxf>
    <dxf>
      <fill>
        <patternFill>
          <bgColor indexed="48"/>
        </patternFill>
      </fill>
    </dxf>
    <dxf>
      <fill>
        <patternFill patternType="none">
          <fgColor indexed="64"/>
          <bgColor indexed="65"/>
        </patternFill>
      </fill>
    </dxf>
  </dxfs>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G128"/>
  <sheetViews>
    <sheetView zoomScale="90" zoomScaleNormal="90" workbookViewId="0">
      <pane xSplit="6" ySplit="13" topLeftCell="G14" activePane="bottomRight" state="frozen"/>
      <selection pane="topRight" activeCell="G1" sqref="G1"/>
      <selection pane="bottomLeft" activeCell="A8" sqref="A8"/>
      <selection pane="bottomRight" activeCell="R41" sqref="R41:AA41"/>
    </sheetView>
  </sheetViews>
  <sheetFormatPr baseColWidth="10" defaultRowHeight="12" x14ac:dyDescent="0.25"/>
  <cols>
    <col min="1" max="1" width="3.85546875" style="128" customWidth="1"/>
    <col min="2" max="2" width="4.42578125" style="128" customWidth="1"/>
    <col min="3" max="3" width="4.140625" style="128" customWidth="1"/>
    <col min="4" max="4" width="3.28515625" style="128" customWidth="1"/>
    <col min="5" max="5" width="3.140625" style="128" customWidth="1"/>
    <col min="6" max="6" width="33.140625" style="128" customWidth="1"/>
    <col min="7" max="7" width="13.140625" style="129" customWidth="1"/>
    <col min="8" max="10" width="14.140625" style="130" customWidth="1"/>
    <col min="11" max="11" width="14.140625" style="128" customWidth="1"/>
    <col min="12" max="16" width="9.28515625" style="128" hidden="1" customWidth="1"/>
    <col min="17" max="17" width="12.42578125" style="128" hidden="1" customWidth="1"/>
    <col min="18" max="18" width="14.140625" style="128" customWidth="1"/>
    <col min="19" max="22" width="15.140625" style="128" customWidth="1"/>
    <col min="23" max="27" width="9.28515625" style="128" customWidth="1"/>
    <col min="28" max="28" width="8.28515625" style="131" customWidth="1"/>
    <col min="29" max="29" width="12.28515625" style="169" customWidth="1"/>
    <col min="30" max="30" width="15.140625" style="128" customWidth="1"/>
    <col min="31" max="31" width="15.5703125" style="128" customWidth="1"/>
    <col min="32" max="32" width="14.140625" style="128" customWidth="1"/>
    <col min="33" max="16384" width="11.42578125" style="128"/>
  </cols>
  <sheetData>
    <row r="1" spans="1:33" x14ac:dyDescent="0.25">
      <c r="A1" s="133" t="s">
        <v>0</v>
      </c>
      <c r="B1" s="134"/>
      <c r="C1" s="134"/>
      <c r="D1" s="134"/>
      <c r="E1" s="134"/>
      <c r="F1" s="135"/>
      <c r="G1" s="136"/>
      <c r="H1" s="136"/>
      <c r="K1" s="77"/>
      <c r="N1" s="130"/>
      <c r="Q1" s="137"/>
    </row>
    <row r="2" spans="1:33" s="130" customFormat="1" x14ac:dyDescent="0.25">
      <c r="A2" s="133"/>
      <c r="B2" s="138"/>
      <c r="C2" s="138"/>
      <c r="D2" s="138"/>
      <c r="E2" s="138"/>
      <c r="F2" s="136"/>
      <c r="G2" s="136"/>
      <c r="H2" s="136"/>
      <c r="K2" s="77"/>
      <c r="Q2" s="77"/>
      <c r="R2" s="139"/>
      <c r="S2" s="179" t="s">
        <v>605</v>
      </c>
      <c r="U2" s="180"/>
      <c r="V2" s="179"/>
      <c r="AB2" s="132"/>
      <c r="AC2" s="212"/>
    </row>
    <row r="3" spans="1:33" s="130" customFormat="1" x14ac:dyDescent="0.25">
      <c r="A3" s="133"/>
      <c r="B3" s="138"/>
      <c r="C3" s="138"/>
      <c r="D3" s="138"/>
      <c r="E3" s="138"/>
      <c r="F3" s="136"/>
      <c r="G3" s="136"/>
      <c r="H3" s="136"/>
      <c r="K3" s="77"/>
      <c r="P3" s="77"/>
      <c r="Q3" s="77"/>
      <c r="R3" s="141"/>
      <c r="S3" s="148" t="s">
        <v>604</v>
      </c>
      <c r="T3" s="128"/>
      <c r="U3" s="275"/>
      <c r="V3" s="179" t="s">
        <v>596</v>
      </c>
      <c r="AB3" s="132"/>
      <c r="AC3" s="212"/>
    </row>
    <row r="4" spans="1:33" s="130" customFormat="1" x14ac:dyDescent="0.25">
      <c r="A4" s="133"/>
      <c r="B4" s="138"/>
      <c r="C4" s="138"/>
      <c r="D4" s="138"/>
      <c r="E4" s="138"/>
      <c r="F4" s="136"/>
      <c r="G4" s="136"/>
      <c r="H4" s="136"/>
      <c r="K4" s="77"/>
      <c r="Q4" s="77"/>
      <c r="R4" s="143"/>
      <c r="S4" s="148" t="s">
        <v>332</v>
      </c>
      <c r="T4" s="128"/>
      <c r="U4" s="251"/>
      <c r="V4" s="179" t="s">
        <v>593</v>
      </c>
      <c r="AB4" s="132"/>
      <c r="AC4" s="212"/>
    </row>
    <row r="5" spans="1:33" s="130" customFormat="1" x14ac:dyDescent="0.25">
      <c r="A5" s="133"/>
      <c r="B5" s="138"/>
      <c r="C5" s="138"/>
      <c r="D5" s="138"/>
      <c r="E5" s="138"/>
      <c r="F5" s="136"/>
      <c r="G5" s="136"/>
      <c r="H5" s="136"/>
      <c r="K5" s="77"/>
      <c r="Q5" s="77"/>
      <c r="R5" s="225"/>
      <c r="S5" s="167"/>
      <c r="T5" s="128"/>
      <c r="U5" s="225"/>
      <c r="V5" s="225"/>
      <c r="AB5" s="132"/>
      <c r="AC5" s="212"/>
    </row>
    <row r="6" spans="1:33" s="130" customFormat="1" x14ac:dyDescent="0.25">
      <c r="A6" s="133"/>
      <c r="B6" s="138"/>
      <c r="C6" s="138"/>
      <c r="D6" s="138"/>
      <c r="E6" s="138"/>
      <c r="F6" s="136"/>
      <c r="G6" s="136"/>
      <c r="H6" s="136"/>
      <c r="K6" s="77"/>
      <c r="P6" s="137" t="s">
        <v>1</v>
      </c>
      <c r="Q6" s="77"/>
      <c r="R6" s="225"/>
      <c r="S6" s="167"/>
      <c r="T6" s="128"/>
      <c r="U6" s="225"/>
      <c r="V6" s="225"/>
      <c r="AB6" s="132"/>
      <c r="AC6" s="212"/>
    </row>
    <row r="7" spans="1:33" s="130" customFormat="1" ht="13.5" customHeight="1" thickBot="1" x14ac:dyDescent="0.3">
      <c r="A7" s="133"/>
      <c r="B7" s="138"/>
      <c r="C7" s="138"/>
      <c r="D7" s="138"/>
      <c r="E7" s="138"/>
      <c r="F7" s="136"/>
      <c r="G7" s="136"/>
      <c r="H7" s="136"/>
      <c r="K7" s="77"/>
      <c r="P7" s="77" t="s">
        <v>2</v>
      </c>
      <c r="Q7" s="77"/>
      <c r="R7" s="225"/>
      <c r="S7" s="167"/>
      <c r="T7" s="128"/>
      <c r="U7" s="225"/>
      <c r="V7" s="225"/>
      <c r="AB7" s="132"/>
      <c r="AC7" s="212"/>
    </row>
    <row r="8" spans="1:33" s="130" customFormat="1" x14ac:dyDescent="0.25">
      <c r="A8" s="229"/>
      <c r="B8" s="230"/>
      <c r="C8" s="230"/>
      <c r="D8" s="230"/>
      <c r="E8" s="230"/>
      <c r="F8" s="231"/>
      <c r="G8" s="231"/>
      <c r="H8" s="231"/>
      <c r="I8" s="232"/>
      <c r="J8" s="232"/>
      <c r="K8" s="233"/>
      <c r="L8" s="232"/>
      <c r="M8" s="232"/>
      <c r="N8" s="232"/>
      <c r="O8" s="232"/>
      <c r="P8" s="234"/>
      <c r="Q8" s="77"/>
      <c r="R8" s="235"/>
      <c r="S8" s="236"/>
      <c r="T8" s="236"/>
      <c r="U8" s="232"/>
      <c r="V8" s="232"/>
      <c r="W8" s="232"/>
      <c r="X8" s="232"/>
      <c r="Y8" s="232"/>
      <c r="Z8" s="232"/>
      <c r="AA8" s="237"/>
      <c r="AB8" s="132"/>
      <c r="AC8" s="212"/>
    </row>
    <row r="9" spans="1:33" ht="15" customHeight="1" x14ac:dyDescent="0.25">
      <c r="A9" s="430" t="s">
        <v>3</v>
      </c>
      <c r="B9" s="431"/>
      <c r="C9" s="431"/>
      <c r="D9" s="431"/>
      <c r="E9" s="431"/>
      <c r="F9" s="431"/>
      <c r="G9" s="431"/>
      <c r="H9" s="431"/>
      <c r="I9" s="431"/>
      <c r="J9" s="431"/>
      <c r="K9" s="431"/>
      <c r="L9" s="431"/>
      <c r="M9" s="431"/>
      <c r="N9" s="431"/>
      <c r="O9" s="431"/>
      <c r="P9" s="432"/>
      <c r="Q9" s="140"/>
      <c r="R9" s="430" t="s">
        <v>3</v>
      </c>
      <c r="S9" s="431"/>
      <c r="T9" s="431"/>
      <c r="U9" s="431"/>
      <c r="V9" s="431"/>
      <c r="W9" s="431"/>
      <c r="X9" s="431"/>
      <c r="Y9" s="431"/>
      <c r="Z9" s="431"/>
      <c r="AA9" s="432"/>
      <c r="AB9" s="142"/>
      <c r="AC9" s="142"/>
      <c r="AD9" s="142"/>
      <c r="AE9" s="142"/>
      <c r="AF9" s="142"/>
      <c r="AG9" s="142"/>
    </row>
    <row r="10" spans="1:33" ht="15" customHeight="1" x14ac:dyDescent="0.25">
      <c r="A10" s="430" t="s">
        <v>602</v>
      </c>
      <c r="B10" s="431"/>
      <c r="C10" s="431"/>
      <c r="D10" s="431"/>
      <c r="E10" s="431"/>
      <c r="F10" s="431"/>
      <c r="G10" s="431"/>
      <c r="H10" s="431"/>
      <c r="I10" s="431"/>
      <c r="J10" s="431"/>
      <c r="K10" s="431"/>
      <c r="L10" s="431"/>
      <c r="M10" s="431"/>
      <c r="N10" s="431"/>
      <c r="O10" s="431"/>
      <c r="P10" s="432"/>
      <c r="Q10" s="140"/>
      <c r="R10" s="430" t="s">
        <v>603</v>
      </c>
      <c r="S10" s="431"/>
      <c r="T10" s="431"/>
      <c r="U10" s="431"/>
      <c r="V10" s="431"/>
      <c r="W10" s="431"/>
      <c r="X10" s="431"/>
      <c r="Y10" s="431"/>
      <c r="Z10" s="431"/>
      <c r="AA10" s="432"/>
      <c r="AB10" s="142"/>
      <c r="AC10" s="142"/>
      <c r="AD10" s="142"/>
      <c r="AE10" s="142"/>
      <c r="AF10" s="142"/>
      <c r="AG10" s="142"/>
    </row>
    <row r="11" spans="1:33" ht="12.75" thickBot="1" x14ac:dyDescent="0.3">
      <c r="A11" s="226"/>
      <c r="B11" s="227"/>
      <c r="C11" s="227"/>
      <c r="D11" s="227"/>
      <c r="E11" s="227"/>
      <c r="F11" s="227"/>
      <c r="G11" s="227"/>
      <c r="H11" s="227"/>
      <c r="I11" s="227"/>
      <c r="J11" s="227"/>
      <c r="K11" s="227"/>
      <c r="L11" s="227"/>
      <c r="M11" s="227"/>
      <c r="N11" s="227"/>
      <c r="O11" s="227"/>
      <c r="P11" s="228"/>
      <c r="Q11" s="140"/>
      <c r="R11" s="226"/>
      <c r="S11" s="238"/>
      <c r="T11" s="238"/>
      <c r="U11" s="238"/>
      <c r="V11" s="238"/>
      <c r="W11" s="238"/>
      <c r="X11" s="238"/>
      <c r="Y11" s="238"/>
      <c r="Z11" s="238"/>
      <c r="AA11" s="239"/>
    </row>
    <row r="12" spans="1:33" ht="91.5" customHeight="1" x14ac:dyDescent="0.25">
      <c r="A12" s="208" t="s">
        <v>5</v>
      </c>
      <c r="B12" s="209" t="s">
        <v>6</v>
      </c>
      <c r="C12" s="209" t="s">
        <v>7</v>
      </c>
      <c r="D12" s="209" t="s">
        <v>10</v>
      </c>
      <c r="E12" s="209" t="s">
        <v>34</v>
      </c>
      <c r="F12" s="210" t="s">
        <v>33</v>
      </c>
      <c r="G12" s="221" t="s">
        <v>32</v>
      </c>
      <c r="H12" s="222"/>
      <c r="I12" s="222"/>
      <c r="J12" s="222"/>
      <c r="K12" s="223"/>
      <c r="L12" s="218" t="s">
        <v>601</v>
      </c>
      <c r="M12" s="219"/>
      <c r="N12" s="219"/>
      <c r="O12" s="219"/>
      <c r="P12" s="220"/>
      <c r="Q12" s="79"/>
      <c r="R12" s="427" t="s">
        <v>32</v>
      </c>
      <c r="S12" s="428"/>
      <c r="T12" s="428"/>
      <c r="U12" s="428"/>
      <c r="V12" s="429"/>
      <c r="W12" s="216" t="s">
        <v>600</v>
      </c>
      <c r="X12" s="217"/>
      <c r="Y12" s="217"/>
      <c r="Z12" s="217"/>
      <c r="AA12" s="215"/>
      <c r="AB12" s="211"/>
    </row>
    <row r="13" spans="1:33" x14ac:dyDescent="0.25">
      <c r="A13" s="144"/>
      <c r="B13" s="145"/>
      <c r="C13" s="145"/>
      <c r="D13" s="145"/>
      <c r="E13" s="145"/>
      <c r="F13" s="78"/>
      <c r="G13" s="80">
        <v>2017</v>
      </c>
      <c r="H13" s="81">
        <v>2018</v>
      </c>
      <c r="I13" s="81">
        <v>2019</v>
      </c>
      <c r="J13" s="82" t="s">
        <v>8</v>
      </c>
      <c r="K13" s="83" t="s">
        <v>9</v>
      </c>
      <c r="L13" s="84">
        <v>2017</v>
      </c>
      <c r="M13" s="85">
        <v>2018</v>
      </c>
      <c r="N13" s="85">
        <v>2019</v>
      </c>
      <c r="O13" s="86" t="s">
        <v>8</v>
      </c>
      <c r="P13" s="87" t="s">
        <v>9</v>
      </c>
      <c r="Q13" s="88" t="s">
        <v>331</v>
      </c>
      <c r="R13" s="89">
        <v>2017</v>
      </c>
      <c r="S13" s="90">
        <v>2018</v>
      </c>
      <c r="T13" s="90">
        <v>2019</v>
      </c>
      <c r="U13" s="91" t="s">
        <v>8</v>
      </c>
      <c r="V13" s="92" t="s">
        <v>9</v>
      </c>
      <c r="W13" s="89">
        <v>2017</v>
      </c>
      <c r="X13" s="90">
        <v>2018</v>
      </c>
      <c r="Y13" s="90">
        <v>2019</v>
      </c>
      <c r="Z13" s="91" t="s">
        <v>8</v>
      </c>
      <c r="AA13" s="92" t="s">
        <v>9</v>
      </c>
      <c r="AB13" s="92" t="s">
        <v>587</v>
      </c>
      <c r="AC13" s="213" t="s">
        <v>598</v>
      </c>
    </row>
    <row r="14" spans="1:33" ht="48" hidden="1" x14ac:dyDescent="0.25">
      <c r="A14" s="146">
        <v>57</v>
      </c>
      <c r="B14" s="147">
        <v>604</v>
      </c>
      <c r="C14" s="148">
        <v>16</v>
      </c>
      <c r="D14" s="148">
        <v>12</v>
      </c>
      <c r="E14" s="148">
        <v>5</v>
      </c>
      <c r="F14" s="93" t="s">
        <v>42</v>
      </c>
      <c r="G14" s="94">
        <v>22186263</v>
      </c>
      <c r="H14" s="95">
        <v>68005933</v>
      </c>
      <c r="I14" s="95">
        <v>9807804</v>
      </c>
      <c r="J14" s="95">
        <v>0</v>
      </c>
      <c r="K14" s="96">
        <f t="shared" ref="K14:K45" si="0">SUM(G14:J14)</f>
        <v>100000000</v>
      </c>
      <c r="L14" s="97">
        <v>33</v>
      </c>
      <c r="M14" s="98">
        <v>63</v>
      </c>
      <c r="N14" s="98">
        <v>4</v>
      </c>
      <c r="O14" s="98">
        <v>0</v>
      </c>
      <c r="P14" s="99">
        <v>100</v>
      </c>
      <c r="Q14" s="100" t="s">
        <v>402</v>
      </c>
      <c r="R14" s="252">
        <v>50000000</v>
      </c>
      <c r="S14" s="253">
        <v>0</v>
      </c>
      <c r="T14" s="253">
        <v>0</v>
      </c>
      <c r="U14" s="253">
        <v>0</v>
      </c>
      <c r="V14" s="254">
        <f t="shared" ref="V14:V45" si="1">SUM(R14:U14)</f>
        <v>50000000</v>
      </c>
      <c r="W14" s="255">
        <v>100</v>
      </c>
      <c r="X14" s="256">
        <v>0</v>
      </c>
      <c r="Y14" s="256">
        <v>0</v>
      </c>
      <c r="Z14" s="256">
        <v>0</v>
      </c>
      <c r="AA14" s="257">
        <f t="shared" ref="AA14:AA45" si="2">SUM(W14:Z14)</f>
        <v>100</v>
      </c>
      <c r="AB14" s="258" t="s">
        <v>589</v>
      </c>
      <c r="AC14" s="169">
        <f t="shared" ref="AC14:AC26" si="3">+R14-G14</f>
        <v>27813737</v>
      </c>
    </row>
    <row r="15" spans="1:33" ht="48" hidden="1" x14ac:dyDescent="0.25">
      <c r="A15" s="146">
        <v>57</v>
      </c>
      <c r="B15" s="174">
        <v>604</v>
      </c>
      <c r="C15" s="148">
        <v>16</v>
      </c>
      <c r="D15" s="148">
        <v>12</v>
      </c>
      <c r="E15" s="148">
        <v>9</v>
      </c>
      <c r="F15" s="175" t="s">
        <v>136</v>
      </c>
      <c r="G15" s="176">
        <v>42402334</v>
      </c>
      <c r="H15" s="177">
        <v>347597666</v>
      </c>
      <c r="I15" s="177">
        <v>0</v>
      </c>
      <c r="J15" s="177">
        <v>0</v>
      </c>
      <c r="K15" s="178">
        <f t="shared" si="0"/>
        <v>390000000</v>
      </c>
      <c r="L15" s="97">
        <v>10.87</v>
      </c>
      <c r="M15" s="98">
        <v>89.13</v>
      </c>
      <c r="N15" s="98">
        <v>0</v>
      </c>
      <c r="O15" s="98">
        <v>0</v>
      </c>
      <c r="P15" s="99">
        <v>100</v>
      </c>
      <c r="Q15" s="100" t="s">
        <v>403</v>
      </c>
      <c r="R15" s="252">
        <v>193003829</v>
      </c>
      <c r="S15" s="253">
        <f>1000000000-R15-T15</f>
        <v>506996171</v>
      </c>
      <c r="T15" s="259">
        <v>300000000</v>
      </c>
      <c r="U15" s="253">
        <v>0</v>
      </c>
      <c r="V15" s="254">
        <f t="shared" si="1"/>
        <v>1000000000</v>
      </c>
      <c r="W15" s="255">
        <v>20</v>
      </c>
      <c r="X15" s="256">
        <v>50</v>
      </c>
      <c r="Y15" s="256">
        <v>30</v>
      </c>
      <c r="Z15" s="256">
        <v>0</v>
      </c>
      <c r="AA15" s="257">
        <f t="shared" si="2"/>
        <v>100</v>
      </c>
      <c r="AB15" s="258" t="s">
        <v>589</v>
      </c>
      <c r="AC15" s="169">
        <f t="shared" si="3"/>
        <v>150601495</v>
      </c>
    </row>
    <row r="16" spans="1:33" ht="36" hidden="1" x14ac:dyDescent="0.25">
      <c r="A16" s="149">
        <v>57</v>
      </c>
      <c r="B16" s="150">
        <v>604</v>
      </c>
      <c r="C16" s="143">
        <v>22</v>
      </c>
      <c r="D16" s="143">
        <v>4</v>
      </c>
      <c r="E16" s="143">
        <v>41</v>
      </c>
      <c r="F16" s="101" t="s">
        <v>333</v>
      </c>
      <c r="G16" s="102" t="s">
        <v>369</v>
      </c>
      <c r="H16" s="103" t="s">
        <v>369</v>
      </c>
      <c r="I16" s="103" t="s">
        <v>369</v>
      </c>
      <c r="J16" s="103" t="s">
        <v>369</v>
      </c>
      <c r="K16" s="104">
        <f t="shared" si="0"/>
        <v>0</v>
      </c>
      <c r="L16" s="105" t="s">
        <v>369</v>
      </c>
      <c r="M16" s="106" t="s">
        <v>369</v>
      </c>
      <c r="N16" s="106" t="s">
        <v>369</v>
      </c>
      <c r="O16" s="106" t="s">
        <v>369</v>
      </c>
      <c r="P16" s="107" t="s">
        <v>369</v>
      </c>
      <c r="Q16" s="100" t="s">
        <v>551</v>
      </c>
      <c r="R16" s="108">
        <v>0</v>
      </c>
      <c r="S16" s="103">
        <v>90000000.000000045</v>
      </c>
      <c r="T16" s="103">
        <v>90000000.000000045</v>
      </c>
      <c r="U16" s="103">
        <v>720000000.00000048</v>
      </c>
      <c r="V16" s="104">
        <f t="shared" si="1"/>
        <v>900000000.0000006</v>
      </c>
      <c r="W16" s="105">
        <v>0</v>
      </c>
      <c r="X16" s="106">
        <v>21.891368281168365</v>
      </c>
      <c r="Y16" s="106">
        <v>52.072421145887681</v>
      </c>
      <c r="Z16" s="106">
        <v>26.036210572943848</v>
      </c>
      <c r="AA16" s="109">
        <f t="shared" si="2"/>
        <v>99.999999999999886</v>
      </c>
      <c r="AB16" s="110" t="s">
        <v>590</v>
      </c>
      <c r="AC16" s="169" t="e">
        <f t="shared" si="3"/>
        <v>#VALUE!</v>
      </c>
    </row>
    <row r="17" spans="1:33" ht="48" hidden="1" x14ac:dyDescent="0.25">
      <c r="A17" s="146">
        <v>57</v>
      </c>
      <c r="B17" s="147">
        <v>604</v>
      </c>
      <c r="C17" s="148">
        <v>22</v>
      </c>
      <c r="D17" s="148">
        <v>13</v>
      </c>
      <c r="E17" s="148">
        <v>89</v>
      </c>
      <c r="F17" s="93" t="s">
        <v>160</v>
      </c>
      <c r="G17" s="94">
        <v>47875596</v>
      </c>
      <c r="H17" s="95">
        <v>432124404</v>
      </c>
      <c r="I17" s="95">
        <v>0</v>
      </c>
      <c r="J17" s="95">
        <v>0</v>
      </c>
      <c r="K17" s="96">
        <f t="shared" si="0"/>
        <v>480000000</v>
      </c>
      <c r="L17" s="97">
        <v>9.9700000000000006</v>
      </c>
      <c r="M17" s="98">
        <v>90.03</v>
      </c>
      <c r="N17" s="98">
        <v>0</v>
      </c>
      <c r="O17" s="98">
        <v>0</v>
      </c>
      <c r="P17" s="99">
        <v>100</v>
      </c>
      <c r="Q17" s="100" t="s">
        <v>438</v>
      </c>
      <c r="R17" s="189">
        <v>0</v>
      </c>
      <c r="S17" s="112">
        <v>75000000</v>
      </c>
      <c r="T17" s="112">
        <v>75000000</v>
      </c>
      <c r="U17" s="112">
        <f>75000000*8</f>
        <v>600000000</v>
      </c>
      <c r="V17" s="113">
        <f t="shared" si="1"/>
        <v>750000000</v>
      </c>
      <c r="W17" s="122">
        <v>0</v>
      </c>
      <c r="X17" s="123">
        <v>90.03</v>
      </c>
      <c r="Y17" s="123">
        <v>9.9700000000000006</v>
      </c>
      <c r="Z17" s="123">
        <v>0</v>
      </c>
      <c r="AA17" s="124">
        <f t="shared" si="2"/>
        <v>100</v>
      </c>
      <c r="AB17" s="114" t="s">
        <v>591</v>
      </c>
      <c r="AC17" s="169">
        <f t="shared" si="3"/>
        <v>-47875596</v>
      </c>
    </row>
    <row r="18" spans="1:33" hidden="1" x14ac:dyDescent="0.25">
      <c r="A18" s="146">
        <v>57</v>
      </c>
      <c r="B18" s="147">
        <v>604</v>
      </c>
      <c r="C18" s="148">
        <v>26</v>
      </c>
      <c r="D18" s="148">
        <v>5</v>
      </c>
      <c r="E18" s="148">
        <v>45</v>
      </c>
      <c r="F18" s="93" t="s">
        <v>13</v>
      </c>
      <c r="G18" s="94">
        <v>53620667</v>
      </c>
      <c r="H18" s="95">
        <v>90000000</v>
      </c>
      <c r="I18" s="95">
        <v>30000000</v>
      </c>
      <c r="J18" s="95">
        <v>176379333</v>
      </c>
      <c r="K18" s="96">
        <f t="shared" si="0"/>
        <v>350000000</v>
      </c>
      <c r="L18" s="97">
        <v>15.32</v>
      </c>
      <c r="M18" s="98">
        <v>25.71</v>
      </c>
      <c r="N18" s="98">
        <v>8.57</v>
      </c>
      <c r="O18" s="98">
        <v>50.4</v>
      </c>
      <c r="P18" s="99">
        <v>100</v>
      </c>
      <c r="Q18" s="100" t="s">
        <v>459</v>
      </c>
      <c r="R18" s="111">
        <v>1000000</v>
      </c>
      <c r="S18" s="112">
        <f>(349960000-R18)/10</f>
        <v>34896000</v>
      </c>
      <c r="T18" s="112">
        <f>+S18</f>
        <v>34896000</v>
      </c>
      <c r="U18" s="112">
        <f>+S18*8</f>
        <v>279168000</v>
      </c>
      <c r="V18" s="113">
        <f t="shared" si="1"/>
        <v>349960000</v>
      </c>
      <c r="W18" s="122">
        <v>15.32</v>
      </c>
      <c r="X18" s="123">
        <v>25.71</v>
      </c>
      <c r="Y18" s="123">
        <v>8.57</v>
      </c>
      <c r="Z18" s="123">
        <v>50.4</v>
      </c>
      <c r="AA18" s="124">
        <f t="shared" si="2"/>
        <v>100</v>
      </c>
      <c r="AB18" s="114" t="s">
        <v>591</v>
      </c>
      <c r="AC18" s="169">
        <f t="shared" si="3"/>
        <v>-52620667</v>
      </c>
    </row>
    <row r="19" spans="1:33" ht="48" hidden="1" x14ac:dyDescent="0.25">
      <c r="A19" s="146">
        <v>57</v>
      </c>
      <c r="B19" s="147">
        <v>604</v>
      </c>
      <c r="C19" s="148">
        <v>26</v>
      </c>
      <c r="D19" s="148">
        <v>5</v>
      </c>
      <c r="E19" s="148">
        <v>57</v>
      </c>
      <c r="F19" s="93" t="s">
        <v>12</v>
      </c>
      <c r="G19" s="94">
        <v>53620667</v>
      </c>
      <c r="H19" s="95">
        <v>90000000</v>
      </c>
      <c r="I19" s="95">
        <v>30000000</v>
      </c>
      <c r="J19" s="95">
        <v>176379333</v>
      </c>
      <c r="K19" s="96">
        <f t="shared" si="0"/>
        <v>350000000</v>
      </c>
      <c r="L19" s="97">
        <v>15.32</v>
      </c>
      <c r="M19" s="98">
        <v>25.71</v>
      </c>
      <c r="N19" s="98">
        <v>8.57</v>
      </c>
      <c r="O19" s="98">
        <v>50.4</v>
      </c>
      <c r="P19" s="99">
        <v>100</v>
      </c>
      <c r="Q19" s="100" t="s">
        <v>460</v>
      </c>
      <c r="R19" s="111">
        <v>1000000</v>
      </c>
      <c r="S19" s="112">
        <f>(349960000-R19)/10</f>
        <v>34896000</v>
      </c>
      <c r="T19" s="112">
        <f>+S19</f>
        <v>34896000</v>
      </c>
      <c r="U19" s="112">
        <f>+S19*8</f>
        <v>279168000</v>
      </c>
      <c r="V19" s="113">
        <f t="shared" si="1"/>
        <v>349960000</v>
      </c>
      <c r="W19" s="122">
        <v>15.32</v>
      </c>
      <c r="X19" s="123">
        <v>25.71</v>
      </c>
      <c r="Y19" s="123">
        <v>8.57</v>
      </c>
      <c r="Z19" s="123">
        <v>50.4</v>
      </c>
      <c r="AA19" s="124">
        <f t="shared" si="2"/>
        <v>100</v>
      </c>
      <c r="AB19" s="114" t="s">
        <v>591</v>
      </c>
      <c r="AC19" s="169">
        <f t="shared" si="3"/>
        <v>-52620667</v>
      </c>
    </row>
    <row r="20" spans="1:33" ht="36" hidden="1" x14ac:dyDescent="0.25">
      <c r="A20" s="146">
        <v>57</v>
      </c>
      <c r="B20" s="147">
        <v>604</v>
      </c>
      <c r="C20" s="148">
        <v>26</v>
      </c>
      <c r="D20" s="148">
        <v>5</v>
      </c>
      <c r="E20" s="148">
        <v>69</v>
      </c>
      <c r="F20" s="93" t="s">
        <v>11</v>
      </c>
      <c r="G20" s="94">
        <v>38300477</v>
      </c>
      <c r="H20" s="95">
        <v>62500000</v>
      </c>
      <c r="I20" s="95">
        <v>20833333</v>
      </c>
      <c r="J20" s="95">
        <v>128366190</v>
      </c>
      <c r="K20" s="96">
        <f t="shared" si="0"/>
        <v>250000000</v>
      </c>
      <c r="L20" s="97">
        <v>15.32</v>
      </c>
      <c r="M20" s="98">
        <v>25</v>
      </c>
      <c r="N20" s="98">
        <v>8.33</v>
      </c>
      <c r="O20" s="98">
        <v>51.35</v>
      </c>
      <c r="P20" s="99">
        <v>100</v>
      </c>
      <c r="Q20" s="100" t="s">
        <v>461</v>
      </c>
      <c r="R20" s="243">
        <v>1000000</v>
      </c>
      <c r="S20" s="112">
        <f>(250000000-R20)/10</f>
        <v>24900000</v>
      </c>
      <c r="T20" s="112">
        <f>+S20</f>
        <v>24900000</v>
      </c>
      <c r="U20" s="112">
        <f>+S20*8</f>
        <v>199200000</v>
      </c>
      <c r="V20" s="113">
        <f t="shared" si="1"/>
        <v>250000000</v>
      </c>
      <c r="W20" s="122">
        <v>15.32</v>
      </c>
      <c r="X20" s="123">
        <v>25</v>
      </c>
      <c r="Y20" s="123">
        <v>8.33</v>
      </c>
      <c r="Z20" s="123">
        <v>51.35</v>
      </c>
      <c r="AA20" s="124">
        <f t="shared" si="2"/>
        <v>100</v>
      </c>
      <c r="AB20" s="114" t="s">
        <v>591</v>
      </c>
      <c r="AC20" s="169">
        <f t="shared" si="3"/>
        <v>-37300477</v>
      </c>
    </row>
    <row r="21" spans="1:33" ht="36" hidden="1" x14ac:dyDescent="0.25">
      <c r="A21" s="149">
        <v>57</v>
      </c>
      <c r="B21" s="150">
        <v>604</v>
      </c>
      <c r="C21" s="143">
        <v>40</v>
      </c>
      <c r="D21" s="143">
        <v>2</v>
      </c>
      <c r="E21" s="143">
        <v>2</v>
      </c>
      <c r="F21" s="101" t="s">
        <v>334</v>
      </c>
      <c r="G21" s="102" t="s">
        <v>369</v>
      </c>
      <c r="H21" s="103" t="s">
        <v>369</v>
      </c>
      <c r="I21" s="103" t="s">
        <v>369</v>
      </c>
      <c r="J21" s="103" t="s">
        <v>369</v>
      </c>
      <c r="K21" s="104">
        <f t="shared" si="0"/>
        <v>0</v>
      </c>
      <c r="L21" s="105" t="s">
        <v>369</v>
      </c>
      <c r="M21" s="106" t="s">
        <v>369</v>
      </c>
      <c r="N21" s="106" t="s">
        <v>369</v>
      </c>
      <c r="O21" s="106" t="s">
        <v>369</v>
      </c>
      <c r="P21" s="107" t="s">
        <v>369</v>
      </c>
      <c r="Q21" s="100" t="s">
        <v>552</v>
      </c>
      <c r="R21" s="108">
        <v>0</v>
      </c>
      <c r="S21" s="103">
        <v>85561211.767500013</v>
      </c>
      <c r="T21" s="103">
        <v>85561211.767500013</v>
      </c>
      <c r="U21" s="103">
        <v>684489694.13999999</v>
      </c>
      <c r="V21" s="104">
        <f t="shared" si="1"/>
        <v>855612117.67499995</v>
      </c>
      <c r="W21" s="105">
        <v>53.846153846153847</v>
      </c>
      <c r="X21" s="106">
        <v>46.153846153846139</v>
      </c>
      <c r="Y21" s="106">
        <v>0</v>
      </c>
      <c r="Z21" s="106">
        <v>0</v>
      </c>
      <c r="AA21" s="109">
        <f t="shared" si="2"/>
        <v>99.999999999999986</v>
      </c>
      <c r="AB21" s="110" t="s">
        <v>591</v>
      </c>
      <c r="AC21" s="169" t="e">
        <f t="shared" si="3"/>
        <v>#VALUE!</v>
      </c>
    </row>
    <row r="22" spans="1:33" ht="24" hidden="1" x14ac:dyDescent="0.25">
      <c r="A22" s="146">
        <v>57</v>
      </c>
      <c r="B22" s="147">
        <v>604</v>
      </c>
      <c r="C22" s="148">
        <v>42</v>
      </c>
      <c r="D22" s="148">
        <v>1</v>
      </c>
      <c r="E22" s="148">
        <v>3</v>
      </c>
      <c r="F22" s="285" t="s">
        <v>182</v>
      </c>
      <c r="G22" s="127">
        <v>191882324</v>
      </c>
      <c r="H22" s="126">
        <v>563616000</v>
      </c>
      <c r="I22" s="126">
        <v>1123221675</v>
      </c>
      <c r="J22" s="126">
        <v>0</v>
      </c>
      <c r="K22" s="125">
        <f t="shared" si="0"/>
        <v>1878719999</v>
      </c>
      <c r="L22" s="183">
        <v>10.210000000000001</v>
      </c>
      <c r="M22" s="184">
        <v>30</v>
      </c>
      <c r="N22" s="184">
        <v>59.79</v>
      </c>
      <c r="O22" s="184">
        <v>0</v>
      </c>
      <c r="P22" s="185">
        <v>100</v>
      </c>
      <c r="Q22" s="186" t="s">
        <v>467</v>
      </c>
      <c r="R22" s="278">
        <v>626240000</v>
      </c>
      <c r="S22" s="276">
        <v>663616000</v>
      </c>
      <c r="T22" s="276">
        <f>1878720000-S22-R22</f>
        <v>588864000</v>
      </c>
      <c r="U22" s="276">
        <v>0</v>
      </c>
      <c r="V22" s="277">
        <f t="shared" si="1"/>
        <v>1878720000</v>
      </c>
      <c r="W22" s="279">
        <v>34</v>
      </c>
      <c r="X22" s="280">
        <v>35</v>
      </c>
      <c r="Y22" s="280">
        <v>31</v>
      </c>
      <c r="Z22" s="280">
        <v>0</v>
      </c>
      <c r="AA22" s="281">
        <f t="shared" si="2"/>
        <v>100</v>
      </c>
      <c r="AB22" s="282" t="s">
        <v>592</v>
      </c>
      <c r="AC22" s="169">
        <f t="shared" si="3"/>
        <v>434357676</v>
      </c>
    </row>
    <row r="23" spans="1:33" ht="36" hidden="1" x14ac:dyDescent="0.25">
      <c r="A23" s="146">
        <v>57</v>
      </c>
      <c r="B23" s="147">
        <v>604</v>
      </c>
      <c r="C23" s="148">
        <v>42</v>
      </c>
      <c r="D23" s="148">
        <v>1</v>
      </c>
      <c r="E23" s="148">
        <v>9</v>
      </c>
      <c r="F23" s="93" t="s">
        <v>73</v>
      </c>
      <c r="G23" s="94">
        <v>298812414</v>
      </c>
      <c r="H23" s="95">
        <v>916710750</v>
      </c>
      <c r="I23" s="95">
        <v>1840179336</v>
      </c>
      <c r="J23" s="95">
        <v>0</v>
      </c>
      <c r="K23" s="96">
        <f t="shared" si="0"/>
        <v>3055702500</v>
      </c>
      <c r="L23" s="97">
        <v>9.7799999999999994</v>
      </c>
      <c r="M23" s="98">
        <v>30</v>
      </c>
      <c r="N23" s="98">
        <v>60.22</v>
      </c>
      <c r="O23" s="98">
        <v>0</v>
      </c>
      <c r="P23" s="99">
        <v>100</v>
      </c>
      <c r="Q23" s="100" t="s">
        <v>473</v>
      </c>
      <c r="R23" s="243">
        <v>1000000</v>
      </c>
      <c r="S23" s="112">
        <f>+(3055702000-R23)/10</f>
        <v>305470200</v>
      </c>
      <c r="T23" s="112">
        <f>+S23</f>
        <v>305470200</v>
      </c>
      <c r="U23" s="112">
        <f>+S23*8</f>
        <v>2443761600</v>
      </c>
      <c r="V23" s="113">
        <f t="shared" si="1"/>
        <v>3055702000</v>
      </c>
      <c r="W23" s="122">
        <v>9.7799999999999994</v>
      </c>
      <c r="X23" s="123">
        <v>30</v>
      </c>
      <c r="Y23" s="123">
        <v>60.22</v>
      </c>
      <c r="Z23" s="123">
        <v>0</v>
      </c>
      <c r="AA23" s="124">
        <f t="shared" si="2"/>
        <v>100</v>
      </c>
      <c r="AB23" s="114" t="s">
        <v>591</v>
      </c>
      <c r="AC23" s="169">
        <f t="shared" si="3"/>
        <v>-297812414</v>
      </c>
    </row>
    <row r="24" spans="1:33" ht="24" hidden="1" x14ac:dyDescent="0.25">
      <c r="A24" s="146">
        <v>57</v>
      </c>
      <c r="B24" s="147">
        <v>604</v>
      </c>
      <c r="C24" s="148">
        <v>42</v>
      </c>
      <c r="D24" s="148">
        <v>1</v>
      </c>
      <c r="E24" s="148">
        <v>10</v>
      </c>
      <c r="F24" s="93" t="s">
        <v>70</v>
      </c>
      <c r="G24" s="94">
        <v>106781927</v>
      </c>
      <c r="H24" s="95">
        <v>747936000</v>
      </c>
      <c r="I24" s="95">
        <v>1638402073</v>
      </c>
      <c r="J24" s="95">
        <v>0</v>
      </c>
      <c r="K24" s="96">
        <f t="shared" si="0"/>
        <v>2493120000</v>
      </c>
      <c r="L24" s="97">
        <v>4.28</v>
      </c>
      <c r="M24" s="98">
        <v>30</v>
      </c>
      <c r="N24" s="98">
        <v>65.72</v>
      </c>
      <c r="O24" s="98">
        <v>0</v>
      </c>
      <c r="P24" s="99">
        <v>100</v>
      </c>
      <c r="Q24" s="100" t="s">
        <v>464</v>
      </c>
      <c r="R24" s="111">
        <v>1000000</v>
      </c>
      <c r="S24" s="112">
        <f>(2493120000-R24)/10</f>
        <v>249212000</v>
      </c>
      <c r="T24" s="112">
        <f>+S24</f>
        <v>249212000</v>
      </c>
      <c r="U24" s="112">
        <f>+S24*8</f>
        <v>1993696000</v>
      </c>
      <c r="V24" s="113">
        <f t="shared" si="1"/>
        <v>2493120000</v>
      </c>
      <c r="W24" s="122">
        <v>4.28</v>
      </c>
      <c r="X24" s="123">
        <v>30</v>
      </c>
      <c r="Y24" s="123">
        <v>65.72</v>
      </c>
      <c r="Z24" s="123">
        <v>0</v>
      </c>
      <c r="AA24" s="124">
        <f t="shared" si="2"/>
        <v>100</v>
      </c>
      <c r="AB24" s="114" t="s">
        <v>591</v>
      </c>
      <c r="AC24" s="169">
        <f t="shared" si="3"/>
        <v>-105781927</v>
      </c>
    </row>
    <row r="25" spans="1:33" ht="24" hidden="1" x14ac:dyDescent="0.25">
      <c r="A25" s="149">
        <v>57</v>
      </c>
      <c r="B25" s="150">
        <v>604</v>
      </c>
      <c r="C25" s="143">
        <v>42</v>
      </c>
      <c r="D25" s="143">
        <v>1</v>
      </c>
      <c r="E25" s="143">
        <v>11</v>
      </c>
      <c r="F25" s="101" t="s">
        <v>335</v>
      </c>
      <c r="G25" s="102" t="s">
        <v>369</v>
      </c>
      <c r="H25" s="103" t="s">
        <v>369</v>
      </c>
      <c r="I25" s="103" t="s">
        <v>369</v>
      </c>
      <c r="J25" s="103" t="s">
        <v>369</v>
      </c>
      <c r="K25" s="104">
        <f t="shared" si="0"/>
        <v>0</v>
      </c>
      <c r="L25" s="105" t="s">
        <v>369</v>
      </c>
      <c r="M25" s="106" t="s">
        <v>369</v>
      </c>
      <c r="N25" s="106" t="s">
        <v>369</v>
      </c>
      <c r="O25" s="106" t="s">
        <v>369</v>
      </c>
      <c r="P25" s="107" t="s">
        <v>369</v>
      </c>
      <c r="Q25" s="100" t="s">
        <v>553</v>
      </c>
      <c r="R25" s="108">
        <v>0</v>
      </c>
      <c r="S25" s="103">
        <v>228959999.99999991</v>
      </c>
      <c r="T25" s="103">
        <v>228959999.99999991</v>
      </c>
      <c r="U25" s="103">
        <v>1831679999.999999</v>
      </c>
      <c r="V25" s="104">
        <f t="shared" si="1"/>
        <v>2289599999.999999</v>
      </c>
      <c r="W25" s="105">
        <v>0</v>
      </c>
      <c r="X25" s="106">
        <v>38.46153846153846</v>
      </c>
      <c r="Y25" s="106">
        <v>41.025641025641022</v>
      </c>
      <c r="Z25" s="106">
        <v>20.512820512820518</v>
      </c>
      <c r="AA25" s="109">
        <f t="shared" si="2"/>
        <v>100</v>
      </c>
      <c r="AB25" s="110" t="s">
        <v>590</v>
      </c>
      <c r="AC25" s="169" t="e">
        <f t="shared" si="3"/>
        <v>#VALUE!</v>
      </c>
    </row>
    <row r="26" spans="1:33" ht="24" hidden="1" x14ac:dyDescent="0.25">
      <c r="A26" s="149">
        <v>57</v>
      </c>
      <c r="B26" s="150">
        <v>604</v>
      </c>
      <c r="C26" s="143">
        <v>42</v>
      </c>
      <c r="D26" s="143">
        <v>1</v>
      </c>
      <c r="E26" s="143">
        <v>12</v>
      </c>
      <c r="F26" s="101" t="s">
        <v>336</v>
      </c>
      <c r="G26" s="102" t="s">
        <v>369</v>
      </c>
      <c r="H26" s="103" t="s">
        <v>369</v>
      </c>
      <c r="I26" s="103" t="s">
        <v>369</v>
      </c>
      <c r="J26" s="103" t="s">
        <v>369</v>
      </c>
      <c r="K26" s="104">
        <f t="shared" si="0"/>
        <v>0</v>
      </c>
      <c r="L26" s="105" t="s">
        <v>369</v>
      </c>
      <c r="M26" s="106" t="s">
        <v>369</v>
      </c>
      <c r="N26" s="106" t="s">
        <v>369</v>
      </c>
      <c r="O26" s="106" t="s">
        <v>369</v>
      </c>
      <c r="P26" s="107" t="s">
        <v>369</v>
      </c>
      <c r="Q26" s="100" t="s">
        <v>554</v>
      </c>
      <c r="R26" s="108">
        <v>0</v>
      </c>
      <c r="S26" s="103">
        <v>40704000</v>
      </c>
      <c r="T26" s="103">
        <v>40704000</v>
      </c>
      <c r="U26" s="103">
        <v>325632000</v>
      </c>
      <c r="V26" s="104">
        <f t="shared" si="1"/>
        <v>407040000</v>
      </c>
      <c r="W26" s="105">
        <v>0</v>
      </c>
      <c r="X26" s="106">
        <v>83.75</v>
      </c>
      <c r="Y26" s="106">
        <v>16.25</v>
      </c>
      <c r="Z26" s="106">
        <v>0</v>
      </c>
      <c r="AA26" s="109">
        <f t="shared" si="2"/>
        <v>100</v>
      </c>
      <c r="AB26" s="110" t="s">
        <v>590</v>
      </c>
      <c r="AC26" s="169" t="e">
        <f t="shared" si="3"/>
        <v>#VALUE!</v>
      </c>
    </row>
    <row r="27" spans="1:33" ht="36" hidden="1" x14ac:dyDescent="0.25">
      <c r="A27" s="146">
        <v>57</v>
      </c>
      <c r="B27" s="147">
        <v>604</v>
      </c>
      <c r="C27" s="148">
        <v>42</v>
      </c>
      <c r="D27" s="148">
        <v>1</v>
      </c>
      <c r="E27" s="148">
        <v>13</v>
      </c>
      <c r="F27" s="93" t="s">
        <v>71</v>
      </c>
      <c r="G27" s="94">
        <v>8620553</v>
      </c>
      <c r="H27" s="95">
        <v>649729447</v>
      </c>
      <c r="I27" s="95">
        <v>0</v>
      </c>
      <c r="J27" s="95">
        <v>0</v>
      </c>
      <c r="K27" s="96">
        <f t="shared" si="0"/>
        <v>658350000</v>
      </c>
      <c r="L27" s="97">
        <v>1.31</v>
      </c>
      <c r="M27" s="98">
        <v>98.69</v>
      </c>
      <c r="N27" s="98">
        <v>0</v>
      </c>
      <c r="O27" s="98">
        <v>0</v>
      </c>
      <c r="P27" s="99">
        <v>100</v>
      </c>
      <c r="Q27" s="100" t="s">
        <v>465</v>
      </c>
      <c r="R27" s="111">
        <v>1000000</v>
      </c>
      <c r="S27" s="112">
        <f>(658350000-R27)/10</f>
        <v>65735000</v>
      </c>
      <c r="T27" s="112">
        <f>+S27</f>
        <v>65735000</v>
      </c>
      <c r="U27" s="112">
        <f>+S27*8</f>
        <v>525880000</v>
      </c>
      <c r="V27" s="113">
        <f t="shared" si="1"/>
        <v>658350000</v>
      </c>
      <c r="W27" s="122">
        <v>1.31</v>
      </c>
      <c r="X27" s="123">
        <v>98.69</v>
      </c>
      <c r="Y27" s="123">
        <v>0</v>
      </c>
      <c r="Z27" s="123">
        <v>0</v>
      </c>
      <c r="AA27" s="124">
        <f t="shared" si="2"/>
        <v>100</v>
      </c>
      <c r="AB27" s="114" t="s">
        <v>591</v>
      </c>
      <c r="AC27" s="169">
        <f t="shared" ref="AC27:AC90" si="4">+R27-G27</f>
        <v>-7620553</v>
      </c>
      <c r="AG27" s="128">
        <v>580</v>
      </c>
    </row>
    <row r="28" spans="1:33" ht="36" hidden="1" x14ac:dyDescent="0.25">
      <c r="A28" s="146">
        <v>57</v>
      </c>
      <c r="B28" s="147">
        <v>604</v>
      </c>
      <c r="C28" s="148">
        <v>42</v>
      </c>
      <c r="D28" s="148">
        <v>1</v>
      </c>
      <c r="E28" s="148">
        <v>15</v>
      </c>
      <c r="F28" s="93" t="s">
        <v>52</v>
      </c>
      <c r="G28" s="94">
        <v>242031953</v>
      </c>
      <c r="H28" s="95">
        <v>531337456</v>
      </c>
      <c r="I28" s="95">
        <v>414103127</v>
      </c>
      <c r="J28" s="95">
        <v>0</v>
      </c>
      <c r="K28" s="96">
        <f t="shared" si="0"/>
        <v>1187472536</v>
      </c>
      <c r="L28" s="97">
        <v>31</v>
      </c>
      <c r="M28" s="98">
        <v>41</v>
      </c>
      <c r="N28" s="98">
        <v>28</v>
      </c>
      <c r="O28" s="98">
        <v>0</v>
      </c>
      <c r="P28" s="99">
        <v>100</v>
      </c>
      <c r="Q28" s="100" t="s">
        <v>466</v>
      </c>
      <c r="R28" s="260">
        <v>308806126.27533227</v>
      </c>
      <c r="S28" s="253">
        <f>994435587-R28-T28</f>
        <v>371526333.72466779</v>
      </c>
      <c r="T28" s="253">
        <v>314103127</v>
      </c>
      <c r="U28" s="253">
        <v>0</v>
      </c>
      <c r="V28" s="254">
        <f t="shared" si="1"/>
        <v>994435587</v>
      </c>
      <c r="W28" s="261">
        <v>31</v>
      </c>
      <c r="X28" s="262">
        <v>41</v>
      </c>
      <c r="Y28" s="262">
        <v>28</v>
      </c>
      <c r="Z28" s="262">
        <v>0</v>
      </c>
      <c r="AA28" s="263">
        <f t="shared" si="2"/>
        <v>100</v>
      </c>
      <c r="AB28" s="264" t="s">
        <v>589</v>
      </c>
      <c r="AC28" s="169">
        <f t="shared" si="4"/>
        <v>66774173.275332272</v>
      </c>
    </row>
    <row r="29" spans="1:33" ht="36" hidden="1" x14ac:dyDescent="0.25">
      <c r="A29" s="146">
        <v>57</v>
      </c>
      <c r="B29" s="147">
        <v>604</v>
      </c>
      <c r="C29" s="148">
        <v>42</v>
      </c>
      <c r="D29" s="148">
        <v>4</v>
      </c>
      <c r="E29" s="148">
        <v>1</v>
      </c>
      <c r="F29" s="93" t="s">
        <v>53</v>
      </c>
      <c r="G29" s="94">
        <v>19178963</v>
      </c>
      <c r="H29" s="95">
        <v>233648747</v>
      </c>
      <c r="I29" s="95">
        <v>454368555</v>
      </c>
      <c r="J29" s="95">
        <v>263703485</v>
      </c>
      <c r="K29" s="96">
        <f t="shared" si="0"/>
        <v>970899750</v>
      </c>
      <c r="L29" s="97">
        <v>4</v>
      </c>
      <c r="M29" s="98">
        <v>23</v>
      </c>
      <c r="N29" s="98">
        <v>47</v>
      </c>
      <c r="O29" s="98">
        <v>26</v>
      </c>
      <c r="P29" s="99">
        <v>100</v>
      </c>
      <c r="Q29" s="100" t="s">
        <v>474</v>
      </c>
      <c r="R29" s="244">
        <v>1000000</v>
      </c>
      <c r="S29" s="112">
        <f>(970889750-R29)/10</f>
        <v>96988975</v>
      </c>
      <c r="T29" s="112">
        <f>+S29</f>
        <v>96988975</v>
      </c>
      <c r="U29" s="112">
        <f>+T29*8</f>
        <v>775911800</v>
      </c>
      <c r="V29" s="113">
        <f t="shared" si="1"/>
        <v>970889750</v>
      </c>
      <c r="W29" s="122">
        <v>4</v>
      </c>
      <c r="X29" s="123">
        <v>23</v>
      </c>
      <c r="Y29" s="123">
        <v>47</v>
      </c>
      <c r="Z29" s="123">
        <v>26</v>
      </c>
      <c r="AA29" s="124">
        <f t="shared" si="2"/>
        <v>100</v>
      </c>
      <c r="AB29" s="114" t="s">
        <v>591</v>
      </c>
      <c r="AC29" s="169">
        <f t="shared" si="4"/>
        <v>-18178963</v>
      </c>
    </row>
    <row r="30" spans="1:33" ht="36" hidden="1" x14ac:dyDescent="0.25">
      <c r="A30" s="146">
        <v>57</v>
      </c>
      <c r="B30" s="147">
        <v>604</v>
      </c>
      <c r="C30" s="148">
        <v>42</v>
      </c>
      <c r="D30" s="148">
        <v>4</v>
      </c>
      <c r="E30" s="148">
        <v>2</v>
      </c>
      <c r="F30" s="93" t="s">
        <v>54</v>
      </c>
      <c r="G30" s="94">
        <v>75177046</v>
      </c>
      <c r="H30" s="95">
        <v>354450120</v>
      </c>
      <c r="I30" s="95">
        <v>689286766</v>
      </c>
      <c r="J30" s="95">
        <v>369799018</v>
      </c>
      <c r="K30" s="96">
        <f t="shared" si="0"/>
        <v>1488712950</v>
      </c>
      <c r="L30" s="97">
        <v>4</v>
      </c>
      <c r="M30" s="98">
        <v>24</v>
      </c>
      <c r="N30" s="98">
        <v>46</v>
      </c>
      <c r="O30" s="98">
        <v>26</v>
      </c>
      <c r="P30" s="99">
        <v>100</v>
      </c>
      <c r="Q30" s="100" t="s">
        <v>484</v>
      </c>
      <c r="R30" s="111">
        <v>1000000</v>
      </c>
      <c r="S30" s="112">
        <f>+(1488712950-R30)/10</f>
        <v>148771295</v>
      </c>
      <c r="T30" s="112">
        <f>+S30</f>
        <v>148771295</v>
      </c>
      <c r="U30" s="112">
        <f>+S30*8</f>
        <v>1190170360</v>
      </c>
      <c r="V30" s="113">
        <f t="shared" si="1"/>
        <v>1488712950</v>
      </c>
      <c r="W30" s="122">
        <v>4</v>
      </c>
      <c r="X30" s="123">
        <v>24</v>
      </c>
      <c r="Y30" s="123">
        <v>46</v>
      </c>
      <c r="Z30" s="123">
        <v>26</v>
      </c>
      <c r="AA30" s="124">
        <f t="shared" si="2"/>
        <v>100</v>
      </c>
      <c r="AB30" s="114" t="s">
        <v>591</v>
      </c>
      <c r="AC30" s="169">
        <f t="shared" si="4"/>
        <v>-74177046</v>
      </c>
    </row>
    <row r="31" spans="1:33" ht="36" hidden="1" x14ac:dyDescent="0.25">
      <c r="A31" s="146">
        <v>57</v>
      </c>
      <c r="B31" s="147">
        <v>604</v>
      </c>
      <c r="C31" s="148">
        <v>42</v>
      </c>
      <c r="D31" s="148">
        <v>4</v>
      </c>
      <c r="E31" s="148">
        <v>3</v>
      </c>
      <c r="F31" s="93" t="s">
        <v>84</v>
      </c>
      <c r="G31" s="94">
        <v>56192062</v>
      </c>
      <c r="H31" s="95">
        <v>577685351</v>
      </c>
      <c r="I31" s="95">
        <v>1016652162</v>
      </c>
      <c r="J31" s="95">
        <v>0</v>
      </c>
      <c r="K31" s="96">
        <f t="shared" si="0"/>
        <v>1650529575</v>
      </c>
      <c r="L31" s="97">
        <v>3.4</v>
      </c>
      <c r="M31" s="98">
        <v>35</v>
      </c>
      <c r="N31" s="98">
        <v>61.6</v>
      </c>
      <c r="O31" s="98">
        <v>0</v>
      </c>
      <c r="P31" s="99">
        <v>100</v>
      </c>
      <c r="Q31" s="100" t="s">
        <v>490</v>
      </c>
      <c r="R31" s="111">
        <v>1000000</v>
      </c>
      <c r="S31" s="112">
        <f>+(1650529575-R31)/10</f>
        <v>164952957.5</v>
      </c>
      <c r="T31" s="112">
        <f>+S31</f>
        <v>164952957.5</v>
      </c>
      <c r="U31" s="112">
        <f>+S31*8</f>
        <v>1319623660</v>
      </c>
      <c r="V31" s="113">
        <f t="shared" si="1"/>
        <v>1650529575</v>
      </c>
      <c r="W31" s="122">
        <v>3.4</v>
      </c>
      <c r="X31" s="123">
        <v>35</v>
      </c>
      <c r="Y31" s="123">
        <v>61.6</v>
      </c>
      <c r="Z31" s="123">
        <v>0</v>
      </c>
      <c r="AA31" s="124">
        <f t="shared" si="2"/>
        <v>100</v>
      </c>
      <c r="AB31" s="114" t="s">
        <v>591</v>
      </c>
      <c r="AC31" s="169">
        <f t="shared" si="4"/>
        <v>-55192062</v>
      </c>
      <c r="AF31" s="214"/>
    </row>
    <row r="32" spans="1:33" ht="24" hidden="1" x14ac:dyDescent="0.25">
      <c r="A32" s="146">
        <v>57</v>
      </c>
      <c r="B32" s="147">
        <v>604</v>
      </c>
      <c r="C32" s="148">
        <v>42</v>
      </c>
      <c r="D32" s="148">
        <v>4</v>
      </c>
      <c r="E32" s="148">
        <v>4</v>
      </c>
      <c r="F32" s="93" t="s">
        <v>85</v>
      </c>
      <c r="G32" s="94">
        <v>71617334</v>
      </c>
      <c r="H32" s="95">
        <v>736265644</v>
      </c>
      <c r="I32" s="95">
        <v>1295733147</v>
      </c>
      <c r="J32" s="95">
        <v>0</v>
      </c>
      <c r="K32" s="96">
        <f t="shared" si="0"/>
        <v>2103616125</v>
      </c>
      <c r="L32" s="97">
        <v>3.4</v>
      </c>
      <c r="M32" s="98">
        <v>35</v>
      </c>
      <c r="N32" s="98">
        <v>61.6</v>
      </c>
      <c r="O32" s="98">
        <v>0</v>
      </c>
      <c r="P32" s="99">
        <v>100</v>
      </c>
      <c r="Q32" s="100" t="s">
        <v>494</v>
      </c>
      <c r="R32" s="111">
        <v>1000000</v>
      </c>
      <c r="S32" s="112">
        <f>+(2103616125-R32)/10</f>
        <v>210261612.5</v>
      </c>
      <c r="T32" s="112">
        <f>+S32</f>
        <v>210261612.5</v>
      </c>
      <c r="U32" s="112">
        <f>+T32*8</f>
        <v>1682092900</v>
      </c>
      <c r="V32" s="113">
        <f t="shared" si="1"/>
        <v>2103616125</v>
      </c>
      <c r="W32" s="122">
        <v>3.4</v>
      </c>
      <c r="X32" s="123">
        <v>35</v>
      </c>
      <c r="Y32" s="123">
        <v>61.6</v>
      </c>
      <c r="Z32" s="123">
        <v>0</v>
      </c>
      <c r="AA32" s="124">
        <f t="shared" si="2"/>
        <v>100</v>
      </c>
      <c r="AB32" s="114" t="s">
        <v>591</v>
      </c>
      <c r="AC32" s="169">
        <f t="shared" si="4"/>
        <v>-70617334</v>
      </c>
    </row>
    <row r="33" spans="1:29" ht="36" hidden="1" x14ac:dyDescent="0.25">
      <c r="A33" s="149">
        <v>57</v>
      </c>
      <c r="B33" s="150">
        <v>604</v>
      </c>
      <c r="C33" s="143">
        <v>42</v>
      </c>
      <c r="D33" s="143">
        <v>4</v>
      </c>
      <c r="E33" s="143">
        <v>5</v>
      </c>
      <c r="F33" s="101" t="s">
        <v>344</v>
      </c>
      <c r="G33" s="102" t="s">
        <v>369</v>
      </c>
      <c r="H33" s="103" t="s">
        <v>369</v>
      </c>
      <c r="I33" s="103" t="s">
        <v>369</v>
      </c>
      <c r="J33" s="103" t="s">
        <v>369</v>
      </c>
      <c r="K33" s="104">
        <f t="shared" si="0"/>
        <v>0</v>
      </c>
      <c r="L33" s="105" t="s">
        <v>369</v>
      </c>
      <c r="M33" s="106" t="s">
        <v>369</v>
      </c>
      <c r="N33" s="106" t="s">
        <v>369</v>
      </c>
      <c r="O33" s="106" t="s">
        <v>369</v>
      </c>
      <c r="P33" s="107" t="s">
        <v>369</v>
      </c>
      <c r="Q33" s="100" t="s">
        <v>562</v>
      </c>
      <c r="R33" s="108">
        <v>0</v>
      </c>
      <c r="S33" s="103">
        <v>153750000</v>
      </c>
      <c r="T33" s="103">
        <v>153750000</v>
      </c>
      <c r="U33" s="103">
        <v>1230000000</v>
      </c>
      <c r="V33" s="104">
        <f t="shared" si="1"/>
        <v>1537500000</v>
      </c>
      <c r="W33" s="105">
        <v>0</v>
      </c>
      <c r="X33" s="106">
        <v>44.846207228427417</v>
      </c>
      <c r="Y33" s="106">
        <v>55.153792771572576</v>
      </c>
      <c r="Z33" s="106">
        <v>0</v>
      </c>
      <c r="AA33" s="109">
        <f t="shared" si="2"/>
        <v>100</v>
      </c>
      <c r="AB33" s="121" t="s">
        <v>590</v>
      </c>
      <c r="AC33" s="169" t="e">
        <f t="shared" si="4"/>
        <v>#VALUE!</v>
      </c>
    </row>
    <row r="34" spans="1:29" ht="36" hidden="1" x14ac:dyDescent="0.25">
      <c r="A34" s="149">
        <v>57</v>
      </c>
      <c r="B34" s="150">
        <v>604</v>
      </c>
      <c r="C34" s="143">
        <v>42</v>
      </c>
      <c r="D34" s="143">
        <v>4</v>
      </c>
      <c r="E34" s="143">
        <v>6</v>
      </c>
      <c r="F34" s="101" t="s">
        <v>345</v>
      </c>
      <c r="G34" s="102" t="s">
        <v>369</v>
      </c>
      <c r="H34" s="103" t="s">
        <v>369</v>
      </c>
      <c r="I34" s="103" t="s">
        <v>369</v>
      </c>
      <c r="J34" s="103" t="s">
        <v>369</v>
      </c>
      <c r="K34" s="104">
        <f t="shared" si="0"/>
        <v>0</v>
      </c>
      <c r="L34" s="105" t="s">
        <v>369</v>
      </c>
      <c r="M34" s="106" t="s">
        <v>369</v>
      </c>
      <c r="N34" s="106" t="s">
        <v>369</v>
      </c>
      <c r="O34" s="106" t="s">
        <v>369</v>
      </c>
      <c r="P34" s="107" t="s">
        <v>369</v>
      </c>
      <c r="Q34" s="100" t="s">
        <v>563</v>
      </c>
      <c r="R34" s="108">
        <v>0</v>
      </c>
      <c r="S34" s="103">
        <v>135000000.00000003</v>
      </c>
      <c r="T34" s="103">
        <v>135000000.00000003</v>
      </c>
      <c r="U34" s="103">
        <v>1080000000.0000002</v>
      </c>
      <c r="V34" s="104">
        <f t="shared" si="1"/>
        <v>1350000000.0000002</v>
      </c>
      <c r="W34" s="105">
        <v>0</v>
      </c>
      <c r="X34" s="106">
        <v>44.460969530535863</v>
      </c>
      <c r="Y34" s="106">
        <v>51.266797356428448</v>
      </c>
      <c r="Z34" s="106">
        <v>4.2722331130357034</v>
      </c>
      <c r="AA34" s="109">
        <f t="shared" si="2"/>
        <v>100</v>
      </c>
      <c r="AB34" s="121" t="s">
        <v>590</v>
      </c>
      <c r="AC34" s="169" t="e">
        <f t="shared" si="4"/>
        <v>#VALUE!</v>
      </c>
    </row>
    <row r="35" spans="1:29" ht="36" hidden="1" x14ac:dyDescent="0.25">
      <c r="A35" s="146">
        <v>57</v>
      </c>
      <c r="B35" s="147">
        <v>604</v>
      </c>
      <c r="C35" s="148">
        <v>42</v>
      </c>
      <c r="D35" s="148">
        <v>4</v>
      </c>
      <c r="E35" s="148">
        <v>8</v>
      </c>
      <c r="F35" s="93" t="s">
        <v>86</v>
      </c>
      <c r="G35" s="94">
        <v>89419080</v>
      </c>
      <c r="H35" s="95">
        <v>369282375</v>
      </c>
      <c r="I35" s="95">
        <v>596391045</v>
      </c>
      <c r="J35" s="95">
        <v>0</v>
      </c>
      <c r="K35" s="96">
        <f t="shared" si="0"/>
        <v>1055092500</v>
      </c>
      <c r="L35" s="97">
        <v>8.4700000000000006</v>
      </c>
      <c r="M35" s="98">
        <v>35</v>
      </c>
      <c r="N35" s="98">
        <v>56.53</v>
      </c>
      <c r="O35" s="98">
        <v>0</v>
      </c>
      <c r="P35" s="99">
        <v>100</v>
      </c>
      <c r="Q35" s="100" t="s">
        <v>495</v>
      </c>
      <c r="R35" s="111">
        <v>1000000</v>
      </c>
      <c r="S35" s="112">
        <f>+(1055092500-R35)/10</f>
        <v>105409250</v>
      </c>
      <c r="T35" s="112">
        <f>+S35</f>
        <v>105409250</v>
      </c>
      <c r="U35" s="112">
        <f>+S35*8</f>
        <v>843274000</v>
      </c>
      <c r="V35" s="113">
        <f t="shared" si="1"/>
        <v>1055092500</v>
      </c>
      <c r="W35" s="122">
        <v>8.4700000000000006</v>
      </c>
      <c r="X35" s="123">
        <v>35</v>
      </c>
      <c r="Y35" s="123">
        <v>56.53</v>
      </c>
      <c r="Z35" s="123">
        <v>0</v>
      </c>
      <c r="AA35" s="124">
        <f t="shared" si="2"/>
        <v>100</v>
      </c>
      <c r="AB35" s="114" t="s">
        <v>591</v>
      </c>
      <c r="AC35" s="169">
        <f t="shared" si="4"/>
        <v>-88419080</v>
      </c>
    </row>
    <row r="36" spans="1:29" ht="36" hidden="1" x14ac:dyDescent="0.25">
      <c r="A36" s="146">
        <v>57</v>
      </c>
      <c r="B36" s="147">
        <v>604</v>
      </c>
      <c r="C36" s="148">
        <v>42</v>
      </c>
      <c r="D36" s="148">
        <v>4</v>
      </c>
      <c r="E36" s="148">
        <v>9</v>
      </c>
      <c r="F36" s="93" t="s">
        <v>87</v>
      </c>
      <c r="G36" s="94">
        <v>111742206</v>
      </c>
      <c r="H36" s="95">
        <v>579143250</v>
      </c>
      <c r="I36" s="95">
        <v>963809543</v>
      </c>
      <c r="J36" s="95">
        <v>0</v>
      </c>
      <c r="K36" s="96">
        <f t="shared" si="0"/>
        <v>1654694999</v>
      </c>
      <c r="L36" s="97">
        <v>6.75</v>
      </c>
      <c r="M36" s="98">
        <v>35</v>
      </c>
      <c r="N36" s="98">
        <v>58.25</v>
      </c>
      <c r="O36" s="98">
        <v>0</v>
      </c>
      <c r="P36" s="99">
        <v>100</v>
      </c>
      <c r="Q36" s="100" t="s">
        <v>496</v>
      </c>
      <c r="R36" s="111">
        <v>1000000</v>
      </c>
      <c r="S36" s="112">
        <f>+(1654695000-R36)/10</f>
        <v>165369500</v>
      </c>
      <c r="T36" s="112">
        <f>+S36</f>
        <v>165369500</v>
      </c>
      <c r="U36" s="112">
        <f>+S36*8</f>
        <v>1322956000</v>
      </c>
      <c r="V36" s="113">
        <f t="shared" si="1"/>
        <v>1654695000</v>
      </c>
      <c r="W36" s="122">
        <v>6.75</v>
      </c>
      <c r="X36" s="123">
        <v>35</v>
      </c>
      <c r="Y36" s="123">
        <v>58.25</v>
      </c>
      <c r="Z36" s="123">
        <v>0</v>
      </c>
      <c r="AA36" s="124">
        <f t="shared" si="2"/>
        <v>100</v>
      </c>
      <c r="AB36" s="114" t="s">
        <v>591</v>
      </c>
      <c r="AC36" s="169">
        <f t="shared" si="4"/>
        <v>-110742206</v>
      </c>
    </row>
    <row r="37" spans="1:29" ht="36" hidden="1" x14ac:dyDescent="0.25">
      <c r="A37" s="146">
        <v>57</v>
      </c>
      <c r="B37" s="147">
        <v>604</v>
      </c>
      <c r="C37" s="148">
        <v>42</v>
      </c>
      <c r="D37" s="148">
        <v>4</v>
      </c>
      <c r="E37" s="148">
        <v>10</v>
      </c>
      <c r="F37" s="93" t="s">
        <v>74</v>
      </c>
      <c r="G37" s="94">
        <v>3902982</v>
      </c>
      <c r="H37" s="95">
        <v>419081250</v>
      </c>
      <c r="I37" s="95">
        <v>774390768</v>
      </c>
      <c r="J37" s="95">
        <v>0</v>
      </c>
      <c r="K37" s="96">
        <f t="shared" si="0"/>
        <v>1197375000</v>
      </c>
      <c r="L37" s="97">
        <v>0.33</v>
      </c>
      <c r="M37" s="98">
        <v>35</v>
      </c>
      <c r="N37" s="98">
        <v>64.67</v>
      </c>
      <c r="O37" s="98">
        <v>0</v>
      </c>
      <c r="P37" s="99">
        <v>100</v>
      </c>
      <c r="Q37" s="100" t="s">
        <v>475</v>
      </c>
      <c r="R37" s="111">
        <v>1000000</v>
      </c>
      <c r="S37" s="112">
        <f>+(1197375000-R37)/10</f>
        <v>119637500</v>
      </c>
      <c r="T37" s="112">
        <f>+S37</f>
        <v>119637500</v>
      </c>
      <c r="U37" s="112">
        <f>+S37*8</f>
        <v>957100000</v>
      </c>
      <c r="V37" s="113">
        <f t="shared" si="1"/>
        <v>1197375000</v>
      </c>
      <c r="W37" s="122">
        <v>0.33</v>
      </c>
      <c r="X37" s="123">
        <v>35</v>
      </c>
      <c r="Y37" s="123">
        <v>64.67</v>
      </c>
      <c r="Z37" s="123">
        <v>0</v>
      </c>
      <c r="AA37" s="124">
        <f t="shared" si="2"/>
        <v>100</v>
      </c>
      <c r="AB37" s="114" t="s">
        <v>591</v>
      </c>
      <c r="AC37" s="169">
        <f t="shared" si="4"/>
        <v>-2902982</v>
      </c>
    </row>
    <row r="38" spans="1:29" ht="24" hidden="1" x14ac:dyDescent="0.25">
      <c r="A38" s="146">
        <v>57</v>
      </c>
      <c r="B38" s="147">
        <v>604</v>
      </c>
      <c r="C38" s="148">
        <v>42</v>
      </c>
      <c r="D38" s="148">
        <v>4</v>
      </c>
      <c r="E38" s="148">
        <v>11</v>
      </c>
      <c r="F38" s="93" t="s">
        <v>55</v>
      </c>
      <c r="G38" s="94">
        <v>31926344</v>
      </c>
      <c r="H38" s="95">
        <v>459194353</v>
      </c>
      <c r="I38" s="95">
        <v>880501795</v>
      </c>
      <c r="J38" s="95">
        <v>530770185</v>
      </c>
      <c r="K38" s="96">
        <f t="shared" si="0"/>
        <v>1902392677</v>
      </c>
      <c r="L38" s="97">
        <v>7</v>
      </c>
      <c r="M38" s="98">
        <v>23</v>
      </c>
      <c r="N38" s="98">
        <v>46</v>
      </c>
      <c r="O38" s="98">
        <v>24</v>
      </c>
      <c r="P38" s="99">
        <v>100</v>
      </c>
      <c r="Q38" s="100" t="s">
        <v>476</v>
      </c>
      <c r="R38" s="252">
        <v>115926344</v>
      </c>
      <c r="S38" s="253">
        <v>859194353</v>
      </c>
      <c r="T38" s="253">
        <f>1902392677-S38-R38</f>
        <v>927271980</v>
      </c>
      <c r="U38" s="253"/>
      <c r="V38" s="254">
        <f t="shared" si="1"/>
        <v>1902392677</v>
      </c>
      <c r="W38" s="255">
        <v>7</v>
      </c>
      <c r="X38" s="256">
        <v>23</v>
      </c>
      <c r="Y38" s="256">
        <v>46</v>
      </c>
      <c r="Z38" s="256">
        <v>24</v>
      </c>
      <c r="AA38" s="257">
        <f t="shared" si="2"/>
        <v>100</v>
      </c>
      <c r="AB38" s="258" t="s">
        <v>589</v>
      </c>
      <c r="AC38" s="169">
        <f t="shared" si="4"/>
        <v>84000000</v>
      </c>
    </row>
    <row r="39" spans="1:29" ht="36" hidden="1" x14ac:dyDescent="0.25">
      <c r="A39" s="146">
        <v>57</v>
      </c>
      <c r="B39" s="147">
        <v>604</v>
      </c>
      <c r="C39" s="148">
        <v>42</v>
      </c>
      <c r="D39" s="148">
        <v>4</v>
      </c>
      <c r="E39" s="148">
        <v>12</v>
      </c>
      <c r="F39" s="93" t="s">
        <v>75</v>
      </c>
      <c r="G39" s="94">
        <v>18482017</v>
      </c>
      <c r="H39" s="95">
        <v>661500000</v>
      </c>
      <c r="I39" s="95">
        <v>1210017983</v>
      </c>
      <c r="J39" s="95">
        <v>0</v>
      </c>
      <c r="K39" s="96">
        <f t="shared" si="0"/>
        <v>1890000000</v>
      </c>
      <c r="L39" s="97">
        <v>0.98</v>
      </c>
      <c r="M39" s="98">
        <v>35</v>
      </c>
      <c r="N39" s="98">
        <v>64.02</v>
      </c>
      <c r="O39" s="98">
        <v>0</v>
      </c>
      <c r="P39" s="99">
        <v>100</v>
      </c>
      <c r="Q39" s="100" t="s">
        <v>477</v>
      </c>
      <c r="R39" s="189">
        <v>0</v>
      </c>
      <c r="S39" s="112">
        <v>189000000</v>
      </c>
      <c r="T39" s="112">
        <v>189000000</v>
      </c>
      <c r="U39" s="112">
        <f>189000000*8</f>
        <v>1512000000</v>
      </c>
      <c r="V39" s="113">
        <f t="shared" si="1"/>
        <v>1890000000</v>
      </c>
      <c r="W39" s="122">
        <v>0.98</v>
      </c>
      <c r="X39" s="123">
        <v>35</v>
      </c>
      <c r="Y39" s="123">
        <v>64.02</v>
      </c>
      <c r="Z39" s="123">
        <v>0</v>
      </c>
      <c r="AA39" s="124">
        <f t="shared" si="2"/>
        <v>100</v>
      </c>
      <c r="AB39" s="114" t="s">
        <v>591</v>
      </c>
      <c r="AC39" s="169">
        <f t="shared" si="4"/>
        <v>-18482017</v>
      </c>
    </row>
    <row r="40" spans="1:29" ht="36" hidden="1" x14ac:dyDescent="0.25">
      <c r="A40" s="146">
        <v>57</v>
      </c>
      <c r="B40" s="147">
        <v>604</v>
      </c>
      <c r="C40" s="148">
        <v>42</v>
      </c>
      <c r="D40" s="148">
        <v>4</v>
      </c>
      <c r="E40" s="148">
        <v>13</v>
      </c>
      <c r="F40" s="93" t="s">
        <v>76</v>
      </c>
      <c r="G40" s="94">
        <v>12321345</v>
      </c>
      <c r="H40" s="95">
        <v>441000000</v>
      </c>
      <c r="I40" s="95">
        <v>806678655</v>
      </c>
      <c r="J40" s="95">
        <v>0</v>
      </c>
      <c r="K40" s="96">
        <f t="shared" si="0"/>
        <v>1260000000</v>
      </c>
      <c r="L40" s="97">
        <v>0.98</v>
      </c>
      <c r="M40" s="98">
        <v>35</v>
      </c>
      <c r="N40" s="98">
        <v>64.02</v>
      </c>
      <c r="O40" s="98">
        <v>0</v>
      </c>
      <c r="P40" s="99">
        <v>100</v>
      </c>
      <c r="Q40" s="100" t="s">
        <v>478</v>
      </c>
      <c r="R40" s="189">
        <v>0</v>
      </c>
      <c r="S40" s="112">
        <v>126000000</v>
      </c>
      <c r="T40" s="112">
        <v>126000000</v>
      </c>
      <c r="U40" s="112">
        <f>126000000*8</f>
        <v>1008000000</v>
      </c>
      <c r="V40" s="113">
        <f t="shared" si="1"/>
        <v>1260000000</v>
      </c>
      <c r="W40" s="122">
        <v>0.98</v>
      </c>
      <c r="X40" s="123">
        <v>35</v>
      </c>
      <c r="Y40" s="123">
        <v>64.02</v>
      </c>
      <c r="Z40" s="123">
        <v>0</v>
      </c>
      <c r="AA40" s="124">
        <f t="shared" si="2"/>
        <v>100</v>
      </c>
      <c r="AB40" s="114" t="s">
        <v>591</v>
      </c>
      <c r="AC40" s="169">
        <f t="shared" si="4"/>
        <v>-12321345</v>
      </c>
    </row>
    <row r="41" spans="1:29" ht="36" x14ac:dyDescent="0.25">
      <c r="A41" s="146">
        <v>57</v>
      </c>
      <c r="B41" s="147">
        <v>604</v>
      </c>
      <c r="C41" s="148">
        <v>42</v>
      </c>
      <c r="D41" s="148">
        <v>4</v>
      </c>
      <c r="E41" s="148">
        <v>14</v>
      </c>
      <c r="F41" s="93" t="s">
        <v>77</v>
      </c>
      <c r="G41" s="94">
        <v>24164348</v>
      </c>
      <c r="H41" s="95">
        <v>157835652</v>
      </c>
      <c r="I41" s="95">
        <v>0</v>
      </c>
      <c r="J41" s="95">
        <v>0</v>
      </c>
      <c r="K41" s="96">
        <f t="shared" si="0"/>
        <v>182000000</v>
      </c>
      <c r="L41" s="97">
        <v>13.28</v>
      </c>
      <c r="M41" s="98">
        <v>86.72</v>
      </c>
      <c r="N41" s="98">
        <v>0</v>
      </c>
      <c r="O41" s="98">
        <v>0</v>
      </c>
      <c r="P41" s="99">
        <v>100</v>
      </c>
      <c r="Q41" s="100" t="s">
        <v>479</v>
      </c>
      <c r="R41" s="245">
        <v>54967710</v>
      </c>
      <c r="S41" s="112">
        <v>18981739.111111112</v>
      </c>
      <c r="T41" s="112">
        <v>132872174</v>
      </c>
      <c r="U41" s="112">
        <v>0</v>
      </c>
      <c r="V41" s="113">
        <f t="shared" si="1"/>
        <v>206821623.1111111</v>
      </c>
      <c r="W41" s="122">
        <v>13.28</v>
      </c>
      <c r="X41" s="123">
        <v>86.72</v>
      </c>
      <c r="Y41" s="123">
        <v>0</v>
      </c>
      <c r="Z41" s="123">
        <v>0</v>
      </c>
      <c r="AA41" s="124">
        <f t="shared" si="2"/>
        <v>100</v>
      </c>
      <c r="AB41" s="114" t="s">
        <v>591</v>
      </c>
      <c r="AC41" s="169">
        <f t="shared" si="4"/>
        <v>30803362</v>
      </c>
    </row>
    <row r="42" spans="1:29" ht="36" hidden="1" x14ac:dyDescent="0.25">
      <c r="A42" s="146">
        <v>57</v>
      </c>
      <c r="B42" s="147">
        <v>604</v>
      </c>
      <c r="C42" s="148">
        <v>42</v>
      </c>
      <c r="D42" s="148">
        <v>4</v>
      </c>
      <c r="E42" s="148">
        <v>16</v>
      </c>
      <c r="F42" s="93" t="s">
        <v>79</v>
      </c>
      <c r="G42" s="94">
        <v>21254320</v>
      </c>
      <c r="H42" s="95">
        <v>380362500</v>
      </c>
      <c r="I42" s="95">
        <v>685133180</v>
      </c>
      <c r="J42" s="95">
        <v>0</v>
      </c>
      <c r="K42" s="96">
        <f t="shared" si="0"/>
        <v>1086750000</v>
      </c>
      <c r="L42" s="97">
        <v>1.96</v>
      </c>
      <c r="M42" s="98">
        <v>35</v>
      </c>
      <c r="N42" s="98">
        <v>63.04</v>
      </c>
      <c r="O42" s="98">
        <v>0</v>
      </c>
      <c r="P42" s="99">
        <v>100</v>
      </c>
      <c r="Q42" s="100" t="s">
        <v>481</v>
      </c>
      <c r="R42" s="243">
        <v>1000000</v>
      </c>
      <c r="S42" s="112">
        <f>(1086750000-R42)/10</f>
        <v>108575000</v>
      </c>
      <c r="T42" s="112">
        <f>+S42</f>
        <v>108575000</v>
      </c>
      <c r="U42" s="112">
        <f>+S42*8</f>
        <v>868600000</v>
      </c>
      <c r="V42" s="113">
        <f t="shared" si="1"/>
        <v>1086750000</v>
      </c>
      <c r="W42" s="122">
        <v>1.96</v>
      </c>
      <c r="X42" s="123">
        <v>35</v>
      </c>
      <c r="Y42" s="123">
        <v>63.04</v>
      </c>
      <c r="Z42" s="123">
        <v>0</v>
      </c>
      <c r="AA42" s="124">
        <f t="shared" si="2"/>
        <v>100</v>
      </c>
      <c r="AB42" s="114" t="s">
        <v>591</v>
      </c>
      <c r="AC42" s="169">
        <f t="shared" si="4"/>
        <v>-20254320</v>
      </c>
    </row>
    <row r="43" spans="1:29" ht="36" hidden="1" x14ac:dyDescent="0.25">
      <c r="A43" s="146">
        <v>57</v>
      </c>
      <c r="B43" s="147">
        <v>604</v>
      </c>
      <c r="C43" s="148">
        <v>42</v>
      </c>
      <c r="D43" s="148">
        <v>4</v>
      </c>
      <c r="E43" s="148">
        <v>18</v>
      </c>
      <c r="F43" s="93" t="s">
        <v>80</v>
      </c>
      <c r="G43" s="94">
        <v>17249750</v>
      </c>
      <c r="H43" s="95">
        <v>794902500</v>
      </c>
      <c r="I43" s="95">
        <v>1458997750</v>
      </c>
      <c r="J43" s="95">
        <v>0</v>
      </c>
      <c r="K43" s="96">
        <f t="shared" si="0"/>
        <v>2271150000</v>
      </c>
      <c r="L43" s="97">
        <v>0.76</v>
      </c>
      <c r="M43" s="98">
        <v>35</v>
      </c>
      <c r="N43" s="98">
        <v>64.239999999999995</v>
      </c>
      <c r="O43" s="98">
        <v>0</v>
      </c>
      <c r="P43" s="99">
        <v>100</v>
      </c>
      <c r="Q43" s="100" t="s">
        <v>483</v>
      </c>
      <c r="R43" s="265">
        <v>302423054</v>
      </c>
      <c r="S43" s="259">
        <v>909729196</v>
      </c>
      <c r="T43" s="259">
        <v>1058997750</v>
      </c>
      <c r="U43" s="259">
        <v>0</v>
      </c>
      <c r="V43" s="266">
        <f t="shared" si="1"/>
        <v>2271150000</v>
      </c>
      <c r="W43" s="267">
        <v>0.76</v>
      </c>
      <c r="X43" s="268">
        <v>35</v>
      </c>
      <c r="Y43" s="268">
        <v>64.239999999999995</v>
      </c>
      <c r="Z43" s="268">
        <v>0</v>
      </c>
      <c r="AA43" s="269">
        <f t="shared" si="2"/>
        <v>100</v>
      </c>
      <c r="AB43" s="270" t="s">
        <v>589</v>
      </c>
      <c r="AC43" s="169">
        <f t="shared" si="4"/>
        <v>285173304</v>
      </c>
    </row>
    <row r="44" spans="1:29" ht="36" hidden="1" x14ac:dyDescent="0.25">
      <c r="A44" s="149">
        <v>57</v>
      </c>
      <c r="B44" s="150">
        <v>604</v>
      </c>
      <c r="C44" s="143">
        <v>42</v>
      </c>
      <c r="D44" s="143">
        <v>4</v>
      </c>
      <c r="E44" s="143">
        <v>20</v>
      </c>
      <c r="F44" s="101" t="s">
        <v>337</v>
      </c>
      <c r="G44" s="102" t="s">
        <v>369</v>
      </c>
      <c r="H44" s="103" t="s">
        <v>369</v>
      </c>
      <c r="I44" s="103" t="s">
        <v>369</v>
      </c>
      <c r="J44" s="103" t="s">
        <v>369</v>
      </c>
      <c r="K44" s="104">
        <f t="shared" si="0"/>
        <v>0</v>
      </c>
      <c r="L44" s="105" t="s">
        <v>369</v>
      </c>
      <c r="M44" s="106" t="s">
        <v>369</v>
      </c>
      <c r="N44" s="106" t="s">
        <v>369</v>
      </c>
      <c r="O44" s="106" t="s">
        <v>369</v>
      </c>
      <c r="P44" s="107" t="s">
        <v>369</v>
      </c>
      <c r="Q44" s="100" t="s">
        <v>555</v>
      </c>
      <c r="R44" s="108">
        <v>0</v>
      </c>
      <c r="S44" s="103">
        <v>182700000.00000003</v>
      </c>
      <c r="T44" s="103">
        <v>182700000.00000003</v>
      </c>
      <c r="U44" s="103">
        <v>1461600000.0000002</v>
      </c>
      <c r="V44" s="104">
        <f t="shared" si="1"/>
        <v>1827000000.0000002</v>
      </c>
      <c r="W44" s="105">
        <v>0</v>
      </c>
      <c r="X44" s="106">
        <v>45.572631551475077</v>
      </c>
      <c r="Y44" s="106">
        <v>41.946324490793096</v>
      </c>
      <c r="Z44" s="106">
        <v>12.481043957731822</v>
      </c>
      <c r="AA44" s="109">
        <f t="shared" si="2"/>
        <v>100</v>
      </c>
      <c r="AB44" s="110" t="s">
        <v>590</v>
      </c>
      <c r="AC44" s="169" t="e">
        <f t="shared" si="4"/>
        <v>#VALUE!</v>
      </c>
    </row>
    <row r="45" spans="1:29" ht="36" hidden="1" x14ac:dyDescent="0.25">
      <c r="A45" s="149">
        <v>57</v>
      </c>
      <c r="B45" s="150">
        <v>604</v>
      </c>
      <c r="C45" s="143">
        <v>42</v>
      </c>
      <c r="D45" s="143">
        <v>4</v>
      </c>
      <c r="E45" s="143">
        <v>21</v>
      </c>
      <c r="F45" s="101" t="s">
        <v>338</v>
      </c>
      <c r="G45" s="102" t="s">
        <v>369</v>
      </c>
      <c r="H45" s="103" t="s">
        <v>369</v>
      </c>
      <c r="I45" s="103" t="s">
        <v>369</v>
      </c>
      <c r="J45" s="103" t="s">
        <v>369</v>
      </c>
      <c r="K45" s="104">
        <f t="shared" si="0"/>
        <v>0</v>
      </c>
      <c r="L45" s="105" t="s">
        <v>369</v>
      </c>
      <c r="M45" s="106" t="s">
        <v>369</v>
      </c>
      <c r="N45" s="106" t="s">
        <v>369</v>
      </c>
      <c r="O45" s="106" t="s">
        <v>369</v>
      </c>
      <c r="P45" s="107" t="s">
        <v>369</v>
      </c>
      <c r="Q45" s="100" t="s">
        <v>556</v>
      </c>
      <c r="R45" s="108">
        <v>0</v>
      </c>
      <c r="S45" s="103">
        <v>201731250.00000006</v>
      </c>
      <c r="T45" s="103">
        <v>201731250.00000006</v>
      </c>
      <c r="U45" s="103">
        <v>1613850000.0000005</v>
      </c>
      <c r="V45" s="104">
        <f t="shared" si="1"/>
        <v>2017312500.0000005</v>
      </c>
      <c r="W45" s="105">
        <v>0</v>
      </c>
      <c r="X45" s="106">
        <v>40.16516511684096</v>
      </c>
      <c r="Y45" s="106">
        <v>39.88988992210593</v>
      </c>
      <c r="Z45" s="106">
        <v>19.944944961052972</v>
      </c>
      <c r="AA45" s="109">
        <f t="shared" si="2"/>
        <v>99.999999999999858</v>
      </c>
      <c r="AB45" s="110" t="s">
        <v>590</v>
      </c>
      <c r="AC45" s="169" t="e">
        <f t="shared" si="4"/>
        <v>#VALUE!</v>
      </c>
    </row>
    <row r="46" spans="1:29" ht="24" hidden="1" x14ac:dyDescent="0.25">
      <c r="A46" s="149">
        <v>57</v>
      </c>
      <c r="B46" s="150">
        <v>604</v>
      </c>
      <c r="C46" s="143">
        <v>42</v>
      </c>
      <c r="D46" s="143">
        <v>4</v>
      </c>
      <c r="E46" s="143">
        <v>22</v>
      </c>
      <c r="F46" s="101" t="s">
        <v>339</v>
      </c>
      <c r="G46" s="102" t="s">
        <v>369</v>
      </c>
      <c r="H46" s="103" t="s">
        <v>369</v>
      </c>
      <c r="I46" s="103" t="s">
        <v>369</v>
      </c>
      <c r="J46" s="103" t="s">
        <v>369</v>
      </c>
      <c r="K46" s="104">
        <f t="shared" ref="K46:K77" si="5">SUM(G46:J46)</f>
        <v>0</v>
      </c>
      <c r="L46" s="105" t="s">
        <v>369</v>
      </c>
      <c r="M46" s="106" t="s">
        <v>369</v>
      </c>
      <c r="N46" s="106" t="s">
        <v>369</v>
      </c>
      <c r="O46" s="106" t="s">
        <v>369</v>
      </c>
      <c r="P46" s="107" t="s">
        <v>369</v>
      </c>
      <c r="Q46" s="100" t="s">
        <v>557</v>
      </c>
      <c r="R46" s="108">
        <v>0</v>
      </c>
      <c r="S46" s="103">
        <v>271890000.00000012</v>
      </c>
      <c r="T46" s="103">
        <v>271890000.00000012</v>
      </c>
      <c r="U46" s="103">
        <v>2175120000.000001</v>
      </c>
      <c r="V46" s="104">
        <f t="shared" ref="V46:V77" si="6">SUM(R46:U46)</f>
        <v>2718900000.000001</v>
      </c>
      <c r="W46" s="105">
        <v>0</v>
      </c>
      <c r="X46" s="106">
        <v>44.680851063829792</v>
      </c>
      <c r="Y46" s="106">
        <v>51.063829787234042</v>
      </c>
      <c r="Z46" s="106">
        <v>4.255319148936171</v>
      </c>
      <c r="AA46" s="109">
        <f t="shared" ref="AA46:AA77" si="7">SUM(W46:Z46)</f>
        <v>100</v>
      </c>
      <c r="AB46" s="110" t="s">
        <v>590</v>
      </c>
      <c r="AC46" s="169" t="e">
        <f t="shared" si="4"/>
        <v>#VALUE!</v>
      </c>
    </row>
    <row r="47" spans="1:29" ht="24" hidden="1" x14ac:dyDescent="0.25">
      <c r="A47" s="146">
        <v>57</v>
      </c>
      <c r="B47" s="147">
        <v>604</v>
      </c>
      <c r="C47" s="148">
        <v>42</v>
      </c>
      <c r="D47" s="148">
        <v>4</v>
      </c>
      <c r="E47" s="148">
        <v>23</v>
      </c>
      <c r="F47" s="93" t="s">
        <v>57</v>
      </c>
      <c r="G47" s="94">
        <v>1932729</v>
      </c>
      <c r="H47" s="95">
        <v>236021724</v>
      </c>
      <c r="I47" s="95">
        <v>468951331</v>
      </c>
      <c r="J47" s="95">
        <v>424452716</v>
      </c>
      <c r="K47" s="96">
        <f t="shared" si="5"/>
        <v>1131358500</v>
      </c>
      <c r="L47" s="97">
        <v>1</v>
      </c>
      <c r="M47" s="98">
        <v>21</v>
      </c>
      <c r="N47" s="98">
        <v>41</v>
      </c>
      <c r="O47" s="98">
        <v>37</v>
      </c>
      <c r="P47" s="99">
        <v>100</v>
      </c>
      <c r="Q47" s="100" t="s">
        <v>485</v>
      </c>
      <c r="R47" s="111">
        <v>1000000</v>
      </c>
      <c r="S47" s="112">
        <f>+(1131358500-R47)/10</f>
        <v>113035850</v>
      </c>
      <c r="T47" s="112">
        <f>+S47</f>
        <v>113035850</v>
      </c>
      <c r="U47" s="112">
        <f>+S47*8</f>
        <v>904286800</v>
      </c>
      <c r="V47" s="113">
        <f t="shared" si="6"/>
        <v>1131358500</v>
      </c>
      <c r="W47" s="122">
        <v>1</v>
      </c>
      <c r="X47" s="123">
        <v>21</v>
      </c>
      <c r="Y47" s="123">
        <v>41</v>
      </c>
      <c r="Z47" s="123">
        <v>37</v>
      </c>
      <c r="AA47" s="124">
        <f t="shared" si="7"/>
        <v>100</v>
      </c>
      <c r="AB47" s="114" t="s">
        <v>591</v>
      </c>
      <c r="AC47" s="169">
        <f t="shared" si="4"/>
        <v>-932729</v>
      </c>
    </row>
    <row r="48" spans="1:29" ht="36" hidden="1" x14ac:dyDescent="0.25">
      <c r="A48" s="146">
        <v>57</v>
      </c>
      <c r="B48" s="147">
        <v>604</v>
      </c>
      <c r="C48" s="148">
        <v>42</v>
      </c>
      <c r="D48" s="148">
        <v>4</v>
      </c>
      <c r="E48" s="148">
        <v>24</v>
      </c>
      <c r="F48" s="93" t="s">
        <v>81</v>
      </c>
      <c r="G48" s="94">
        <v>31926344</v>
      </c>
      <c r="H48" s="95">
        <v>529971750</v>
      </c>
      <c r="I48" s="95">
        <v>952306906</v>
      </c>
      <c r="J48" s="95">
        <v>0</v>
      </c>
      <c r="K48" s="96">
        <f t="shared" si="5"/>
        <v>1514205000</v>
      </c>
      <c r="L48" s="97">
        <v>2.11</v>
      </c>
      <c r="M48" s="98">
        <v>35</v>
      </c>
      <c r="N48" s="98">
        <v>62.89</v>
      </c>
      <c r="O48" s="98">
        <v>0</v>
      </c>
      <c r="P48" s="99">
        <v>100</v>
      </c>
      <c r="Q48" s="100" t="s">
        <v>486</v>
      </c>
      <c r="R48" s="252">
        <f>131926344+70000000</f>
        <v>201926344</v>
      </c>
      <c r="S48" s="253">
        <v>529971750</v>
      </c>
      <c r="T48" s="253">
        <f>1514205000-S48-R48</f>
        <v>782306906</v>
      </c>
      <c r="U48" s="253">
        <v>0</v>
      </c>
      <c r="V48" s="254">
        <f t="shared" si="6"/>
        <v>1514205000</v>
      </c>
      <c r="W48" s="255">
        <v>15</v>
      </c>
      <c r="X48" s="256">
        <v>30</v>
      </c>
      <c r="Y48" s="256">
        <v>55</v>
      </c>
      <c r="Z48" s="256">
        <v>0</v>
      </c>
      <c r="AA48" s="257">
        <f t="shared" si="7"/>
        <v>100</v>
      </c>
      <c r="AB48" s="258" t="s">
        <v>589</v>
      </c>
      <c r="AC48" s="169">
        <f t="shared" si="4"/>
        <v>170000000</v>
      </c>
    </row>
    <row r="49" spans="1:29" ht="48" hidden="1" x14ac:dyDescent="0.25">
      <c r="A49" s="146">
        <v>57</v>
      </c>
      <c r="B49" s="147">
        <v>604</v>
      </c>
      <c r="C49" s="148">
        <v>42</v>
      </c>
      <c r="D49" s="148">
        <v>4</v>
      </c>
      <c r="E49" s="148">
        <v>25</v>
      </c>
      <c r="F49" s="188" t="s">
        <v>82</v>
      </c>
      <c r="G49" s="94">
        <v>19155807</v>
      </c>
      <c r="H49" s="95">
        <v>934920000</v>
      </c>
      <c r="I49" s="95">
        <v>1717124193</v>
      </c>
      <c r="J49" s="95">
        <v>0</v>
      </c>
      <c r="K49" s="96">
        <f t="shared" si="5"/>
        <v>2671200000</v>
      </c>
      <c r="L49" s="97">
        <v>0.72</v>
      </c>
      <c r="M49" s="98">
        <v>35</v>
      </c>
      <c r="N49" s="98">
        <v>64.28</v>
      </c>
      <c r="O49" s="98">
        <v>0</v>
      </c>
      <c r="P49" s="99">
        <v>100</v>
      </c>
      <c r="Q49" s="100" t="s">
        <v>487</v>
      </c>
      <c r="R49" s="271">
        <v>226048226.75539216</v>
      </c>
      <c r="S49" s="253">
        <f>+K49-R49-T49</f>
        <v>928027580.24460793</v>
      </c>
      <c r="T49" s="253">
        <v>1517124193</v>
      </c>
      <c r="U49" s="253">
        <v>0</v>
      </c>
      <c r="V49" s="254">
        <f t="shared" si="6"/>
        <v>2671200000</v>
      </c>
      <c r="W49" s="255">
        <v>10</v>
      </c>
      <c r="X49" s="256">
        <v>35</v>
      </c>
      <c r="Y49" s="256">
        <v>55</v>
      </c>
      <c r="Z49" s="256">
        <v>0</v>
      </c>
      <c r="AA49" s="257">
        <f t="shared" si="7"/>
        <v>100</v>
      </c>
      <c r="AB49" s="258" t="s">
        <v>588</v>
      </c>
      <c r="AC49" s="169">
        <f t="shared" si="4"/>
        <v>206892419.75539216</v>
      </c>
    </row>
    <row r="50" spans="1:29" ht="36" hidden="1" x14ac:dyDescent="0.25">
      <c r="A50" s="146">
        <v>57</v>
      </c>
      <c r="B50" s="147">
        <v>604</v>
      </c>
      <c r="C50" s="148">
        <v>42</v>
      </c>
      <c r="D50" s="148">
        <v>4</v>
      </c>
      <c r="E50" s="148">
        <v>27</v>
      </c>
      <c r="F50" s="93" t="s">
        <v>83</v>
      </c>
      <c r="G50" s="94">
        <v>52561292</v>
      </c>
      <c r="H50" s="95">
        <v>564375000</v>
      </c>
      <c r="I50" s="95">
        <v>995563708</v>
      </c>
      <c r="J50" s="95">
        <v>0</v>
      </c>
      <c r="K50" s="96">
        <f t="shared" si="5"/>
        <v>1612500000</v>
      </c>
      <c r="L50" s="97">
        <v>3.26</v>
      </c>
      <c r="M50" s="98">
        <v>35</v>
      </c>
      <c r="N50" s="98">
        <v>61.74</v>
      </c>
      <c r="O50" s="98">
        <v>0</v>
      </c>
      <c r="P50" s="99">
        <v>100</v>
      </c>
      <c r="Q50" s="100" t="s">
        <v>489</v>
      </c>
      <c r="R50" s="189">
        <v>0</v>
      </c>
      <c r="S50" s="112">
        <v>161250000</v>
      </c>
      <c r="T50" s="112">
        <v>161250000</v>
      </c>
      <c r="U50" s="112">
        <f>161250000*8</f>
        <v>1290000000</v>
      </c>
      <c r="V50" s="113">
        <f t="shared" si="6"/>
        <v>1612500000</v>
      </c>
      <c r="W50" s="122">
        <v>3.26</v>
      </c>
      <c r="X50" s="123">
        <v>35</v>
      </c>
      <c r="Y50" s="123">
        <v>61.74</v>
      </c>
      <c r="Z50" s="123">
        <v>0</v>
      </c>
      <c r="AA50" s="124">
        <f t="shared" si="7"/>
        <v>100</v>
      </c>
      <c r="AB50" s="114" t="s">
        <v>591</v>
      </c>
      <c r="AC50" s="169">
        <f t="shared" si="4"/>
        <v>-52561292</v>
      </c>
    </row>
    <row r="51" spans="1:29" ht="36" hidden="1" x14ac:dyDescent="0.25">
      <c r="A51" s="149">
        <v>57</v>
      </c>
      <c r="B51" s="150">
        <v>604</v>
      </c>
      <c r="C51" s="143">
        <v>42</v>
      </c>
      <c r="D51" s="143">
        <v>4</v>
      </c>
      <c r="E51" s="143">
        <v>29</v>
      </c>
      <c r="F51" s="101" t="s">
        <v>340</v>
      </c>
      <c r="G51" s="102" t="s">
        <v>369</v>
      </c>
      <c r="H51" s="103" t="s">
        <v>369</v>
      </c>
      <c r="I51" s="103" t="s">
        <v>369</v>
      </c>
      <c r="J51" s="103" t="s">
        <v>369</v>
      </c>
      <c r="K51" s="104">
        <f t="shared" si="5"/>
        <v>0</v>
      </c>
      <c r="L51" s="105" t="s">
        <v>369</v>
      </c>
      <c r="M51" s="106" t="s">
        <v>369</v>
      </c>
      <c r="N51" s="106" t="s">
        <v>369</v>
      </c>
      <c r="O51" s="106" t="s">
        <v>369</v>
      </c>
      <c r="P51" s="107" t="s">
        <v>369</v>
      </c>
      <c r="Q51" s="100" t="s">
        <v>558</v>
      </c>
      <c r="R51" s="108">
        <v>0</v>
      </c>
      <c r="S51" s="103">
        <v>179658750</v>
      </c>
      <c r="T51" s="103">
        <v>179658750</v>
      </c>
      <c r="U51" s="103">
        <v>1437270000</v>
      </c>
      <c r="V51" s="104">
        <f t="shared" si="6"/>
        <v>1796587500</v>
      </c>
      <c r="W51" s="105">
        <v>0</v>
      </c>
      <c r="X51" s="106">
        <v>44.680851063829785</v>
      </c>
      <c r="Y51" s="106">
        <v>51.063829787234042</v>
      </c>
      <c r="Z51" s="106">
        <v>4.2553191489361701</v>
      </c>
      <c r="AA51" s="109">
        <f t="shared" si="7"/>
        <v>100</v>
      </c>
      <c r="AB51" s="110" t="s">
        <v>590</v>
      </c>
      <c r="AC51" s="169" t="e">
        <f t="shared" si="4"/>
        <v>#VALUE!</v>
      </c>
    </row>
    <row r="52" spans="1:29" ht="36" hidden="1" x14ac:dyDescent="0.25">
      <c r="A52" s="149">
        <v>57</v>
      </c>
      <c r="B52" s="150">
        <v>604</v>
      </c>
      <c r="C52" s="143">
        <v>42</v>
      </c>
      <c r="D52" s="143">
        <v>4</v>
      </c>
      <c r="E52" s="143">
        <v>30</v>
      </c>
      <c r="F52" s="101" t="s">
        <v>341</v>
      </c>
      <c r="G52" s="102" t="s">
        <v>369</v>
      </c>
      <c r="H52" s="103" t="s">
        <v>369</v>
      </c>
      <c r="I52" s="103" t="s">
        <v>369</v>
      </c>
      <c r="J52" s="103" t="s">
        <v>369</v>
      </c>
      <c r="K52" s="104">
        <f t="shared" si="5"/>
        <v>0</v>
      </c>
      <c r="L52" s="105" t="s">
        <v>369</v>
      </c>
      <c r="M52" s="106" t="s">
        <v>369</v>
      </c>
      <c r="N52" s="106" t="s">
        <v>369</v>
      </c>
      <c r="O52" s="106" t="s">
        <v>369</v>
      </c>
      <c r="P52" s="107" t="s">
        <v>369</v>
      </c>
      <c r="Q52" s="100" t="s">
        <v>559</v>
      </c>
      <c r="R52" s="108">
        <v>0</v>
      </c>
      <c r="S52" s="103">
        <v>111900000.00000015</v>
      </c>
      <c r="T52" s="103">
        <v>111900000.00000015</v>
      </c>
      <c r="U52" s="103">
        <v>895200000.00000119</v>
      </c>
      <c r="V52" s="104">
        <f t="shared" si="6"/>
        <v>1119000000.0000014</v>
      </c>
      <c r="W52" s="105">
        <v>0</v>
      </c>
      <c r="X52" s="106">
        <v>47.058823529411683</v>
      </c>
      <c r="Y52" s="106">
        <v>52.941176470588161</v>
      </c>
      <c r="Z52" s="106">
        <v>0</v>
      </c>
      <c r="AA52" s="109">
        <f t="shared" si="7"/>
        <v>99.999999999999844</v>
      </c>
      <c r="AB52" s="110" t="s">
        <v>590</v>
      </c>
      <c r="AC52" s="169" t="e">
        <f t="shared" si="4"/>
        <v>#VALUE!</v>
      </c>
    </row>
    <row r="53" spans="1:29" ht="36" hidden="1" x14ac:dyDescent="0.25">
      <c r="A53" s="149">
        <v>57</v>
      </c>
      <c r="B53" s="150">
        <v>604</v>
      </c>
      <c r="C53" s="143">
        <v>42</v>
      </c>
      <c r="D53" s="143">
        <v>4</v>
      </c>
      <c r="E53" s="143">
        <v>33</v>
      </c>
      <c r="F53" s="101" t="s">
        <v>342</v>
      </c>
      <c r="G53" s="102" t="s">
        <v>369</v>
      </c>
      <c r="H53" s="103" t="s">
        <v>369</v>
      </c>
      <c r="I53" s="103" t="s">
        <v>369</v>
      </c>
      <c r="J53" s="103" t="s">
        <v>369</v>
      </c>
      <c r="K53" s="104">
        <f t="shared" si="5"/>
        <v>0</v>
      </c>
      <c r="L53" s="105" t="s">
        <v>369</v>
      </c>
      <c r="M53" s="106" t="s">
        <v>369</v>
      </c>
      <c r="N53" s="106" t="s">
        <v>369</v>
      </c>
      <c r="O53" s="106" t="s">
        <v>369</v>
      </c>
      <c r="P53" s="107" t="s">
        <v>369</v>
      </c>
      <c r="Q53" s="100" t="s">
        <v>560</v>
      </c>
      <c r="R53" s="108">
        <v>0</v>
      </c>
      <c r="S53" s="103">
        <v>48068999.999999985</v>
      </c>
      <c r="T53" s="103">
        <v>48068999.999999985</v>
      </c>
      <c r="U53" s="103">
        <v>384551999.99999988</v>
      </c>
      <c r="V53" s="104">
        <f t="shared" si="6"/>
        <v>480689999.99999988</v>
      </c>
      <c r="W53" s="105">
        <v>0</v>
      </c>
      <c r="X53" s="106">
        <v>0</v>
      </c>
      <c r="Y53" s="106">
        <v>100.00000000000004</v>
      </c>
      <c r="Z53" s="106">
        <v>0</v>
      </c>
      <c r="AA53" s="109">
        <f t="shared" si="7"/>
        <v>100.00000000000004</v>
      </c>
      <c r="AB53" s="110" t="s">
        <v>590</v>
      </c>
      <c r="AC53" s="169" t="e">
        <f t="shared" si="4"/>
        <v>#VALUE!</v>
      </c>
    </row>
    <row r="54" spans="1:29" ht="36" hidden="1" x14ac:dyDescent="0.25">
      <c r="A54" s="146">
        <v>57</v>
      </c>
      <c r="B54" s="147">
        <v>604</v>
      </c>
      <c r="C54" s="148">
        <v>42</v>
      </c>
      <c r="D54" s="148">
        <v>4</v>
      </c>
      <c r="E54" s="148">
        <v>35</v>
      </c>
      <c r="F54" s="93" t="s">
        <v>59</v>
      </c>
      <c r="G54" s="94">
        <v>226554311</v>
      </c>
      <c r="H54" s="95">
        <v>274933073</v>
      </c>
      <c r="I54" s="95">
        <v>110424137</v>
      </c>
      <c r="J54" s="95">
        <v>0</v>
      </c>
      <c r="K54" s="96">
        <f t="shared" si="5"/>
        <v>611911521</v>
      </c>
      <c r="L54" s="97">
        <v>48</v>
      </c>
      <c r="M54" s="98">
        <v>34</v>
      </c>
      <c r="N54" s="98">
        <v>18</v>
      </c>
      <c r="O54" s="98">
        <v>0</v>
      </c>
      <c r="P54" s="99">
        <v>100</v>
      </c>
      <c r="Q54" s="100" t="s">
        <v>491</v>
      </c>
      <c r="R54" s="252">
        <v>96359509</v>
      </c>
      <c r="S54" s="253">
        <f>149778648-R54-T54</f>
        <v>32995002</v>
      </c>
      <c r="T54" s="253">
        <v>20424137</v>
      </c>
      <c r="U54" s="253">
        <v>0</v>
      </c>
      <c r="V54" s="254">
        <f t="shared" si="6"/>
        <v>149778648</v>
      </c>
      <c r="W54" s="255">
        <v>65</v>
      </c>
      <c r="X54" s="256">
        <v>25</v>
      </c>
      <c r="Y54" s="256">
        <v>10</v>
      </c>
      <c r="Z54" s="256">
        <v>0</v>
      </c>
      <c r="AA54" s="257">
        <f t="shared" si="7"/>
        <v>100</v>
      </c>
      <c r="AB54" s="258" t="s">
        <v>589</v>
      </c>
      <c r="AC54" s="169">
        <f t="shared" si="4"/>
        <v>-130194802</v>
      </c>
    </row>
    <row r="55" spans="1:29" ht="36" hidden="1" x14ac:dyDescent="0.25">
      <c r="A55" s="146">
        <v>57</v>
      </c>
      <c r="B55" s="147">
        <v>604</v>
      </c>
      <c r="C55" s="148">
        <v>42</v>
      </c>
      <c r="D55" s="148">
        <v>4</v>
      </c>
      <c r="E55" s="148">
        <v>36</v>
      </c>
      <c r="F55" s="93" t="s">
        <v>60</v>
      </c>
      <c r="G55" s="94">
        <v>51369203</v>
      </c>
      <c r="H55" s="95">
        <v>291199143</v>
      </c>
      <c r="I55" s="95">
        <v>25037705</v>
      </c>
      <c r="J55" s="95">
        <v>0</v>
      </c>
      <c r="K55" s="96">
        <f t="shared" si="5"/>
        <v>367606051</v>
      </c>
      <c r="L55" s="97">
        <v>36</v>
      </c>
      <c r="M55" s="98">
        <v>57</v>
      </c>
      <c r="N55" s="98">
        <v>7</v>
      </c>
      <c r="O55" s="98">
        <v>0</v>
      </c>
      <c r="P55" s="99">
        <v>100</v>
      </c>
      <c r="Q55" s="100" t="s">
        <v>492</v>
      </c>
      <c r="R55" s="252">
        <v>36289164</v>
      </c>
      <c r="S55" s="253">
        <f>136228771-R55-T55</f>
        <v>74901902</v>
      </c>
      <c r="T55" s="253">
        <v>25037705</v>
      </c>
      <c r="U55" s="253">
        <v>0</v>
      </c>
      <c r="V55" s="254">
        <f t="shared" si="6"/>
        <v>136228771</v>
      </c>
      <c r="W55" s="255">
        <v>26</v>
      </c>
      <c r="X55" s="256">
        <v>57</v>
      </c>
      <c r="Y55" s="256">
        <v>17</v>
      </c>
      <c r="Z55" s="256">
        <v>0</v>
      </c>
      <c r="AA55" s="257">
        <f t="shared" si="7"/>
        <v>100</v>
      </c>
      <c r="AB55" s="258" t="s">
        <v>589</v>
      </c>
      <c r="AC55" s="169">
        <f t="shared" si="4"/>
        <v>-15080039</v>
      </c>
    </row>
    <row r="56" spans="1:29" ht="36" hidden="1" x14ac:dyDescent="0.25">
      <c r="A56" s="149">
        <v>57</v>
      </c>
      <c r="B56" s="150">
        <v>604</v>
      </c>
      <c r="C56" s="143">
        <v>42</v>
      </c>
      <c r="D56" s="143">
        <v>4</v>
      </c>
      <c r="E56" s="143">
        <v>38</v>
      </c>
      <c r="F56" s="101" t="s">
        <v>343</v>
      </c>
      <c r="G56" s="102" t="s">
        <v>369</v>
      </c>
      <c r="H56" s="103" t="s">
        <v>369</v>
      </c>
      <c r="I56" s="103" t="s">
        <v>369</v>
      </c>
      <c r="J56" s="103" t="s">
        <v>369</v>
      </c>
      <c r="K56" s="104">
        <f t="shared" si="5"/>
        <v>0</v>
      </c>
      <c r="L56" s="105" t="s">
        <v>369</v>
      </c>
      <c r="M56" s="106" t="s">
        <v>369</v>
      </c>
      <c r="N56" s="106" t="s">
        <v>369</v>
      </c>
      <c r="O56" s="106" t="s">
        <v>369</v>
      </c>
      <c r="P56" s="107" t="s">
        <v>369</v>
      </c>
      <c r="Q56" s="100" t="s">
        <v>561</v>
      </c>
      <c r="R56" s="108">
        <v>0</v>
      </c>
      <c r="S56" s="103">
        <v>53549999.999999985</v>
      </c>
      <c r="T56" s="103">
        <v>53549999.999999985</v>
      </c>
      <c r="U56" s="103">
        <v>428399999.99999982</v>
      </c>
      <c r="V56" s="104">
        <f t="shared" si="6"/>
        <v>535499999.99999976</v>
      </c>
      <c r="W56" s="105">
        <v>0</v>
      </c>
      <c r="X56" s="106">
        <v>82.608695652173978</v>
      </c>
      <c r="Y56" s="106">
        <v>17.391304347826097</v>
      </c>
      <c r="Z56" s="106">
        <v>0</v>
      </c>
      <c r="AA56" s="109">
        <f t="shared" si="7"/>
        <v>100.00000000000007</v>
      </c>
      <c r="AB56" s="110" t="s">
        <v>590</v>
      </c>
      <c r="AC56" s="169" t="e">
        <f t="shared" si="4"/>
        <v>#VALUE!</v>
      </c>
    </row>
    <row r="57" spans="1:29" ht="36" hidden="1" x14ac:dyDescent="0.25">
      <c r="A57" s="146">
        <v>57</v>
      </c>
      <c r="B57" s="147">
        <v>604</v>
      </c>
      <c r="C57" s="148">
        <v>42</v>
      </c>
      <c r="D57" s="148">
        <v>4</v>
      </c>
      <c r="E57" s="148">
        <v>39</v>
      </c>
      <c r="F57" s="93" t="s">
        <v>61</v>
      </c>
      <c r="G57" s="94">
        <v>104345612</v>
      </c>
      <c r="H57" s="95">
        <v>296222109</v>
      </c>
      <c r="I57" s="95">
        <v>50858773</v>
      </c>
      <c r="J57" s="95">
        <v>0</v>
      </c>
      <c r="K57" s="96">
        <f t="shared" si="5"/>
        <v>451426494</v>
      </c>
      <c r="L57" s="97">
        <v>37</v>
      </c>
      <c r="M57" s="98">
        <v>52</v>
      </c>
      <c r="N57" s="98">
        <v>11</v>
      </c>
      <c r="O57" s="98">
        <v>0</v>
      </c>
      <c r="P57" s="99">
        <v>100</v>
      </c>
      <c r="Q57" s="100" t="s">
        <v>493</v>
      </c>
      <c r="R57" s="252">
        <v>80549752</v>
      </c>
      <c r="S57" s="253">
        <f>189729156-R57-T57</f>
        <v>58320631</v>
      </c>
      <c r="T57" s="253">
        <v>50858773</v>
      </c>
      <c r="U57" s="253">
        <v>0</v>
      </c>
      <c r="V57" s="254">
        <f t="shared" si="6"/>
        <v>189729156</v>
      </c>
      <c r="W57" s="255">
        <v>42</v>
      </c>
      <c r="X57" s="256">
        <v>30</v>
      </c>
      <c r="Y57" s="256">
        <v>28</v>
      </c>
      <c r="Z57" s="256">
        <v>0</v>
      </c>
      <c r="AA57" s="257">
        <f t="shared" si="7"/>
        <v>100</v>
      </c>
      <c r="AB57" s="258" t="s">
        <v>589</v>
      </c>
      <c r="AC57" s="169">
        <f t="shared" si="4"/>
        <v>-23795860</v>
      </c>
    </row>
    <row r="58" spans="1:29" ht="48" hidden="1" x14ac:dyDescent="0.25">
      <c r="A58" s="146">
        <v>57</v>
      </c>
      <c r="B58" s="147">
        <v>604</v>
      </c>
      <c r="C58" s="148">
        <v>42</v>
      </c>
      <c r="D58" s="148">
        <v>5</v>
      </c>
      <c r="E58" s="148">
        <v>1</v>
      </c>
      <c r="F58" s="93" t="s">
        <v>88</v>
      </c>
      <c r="G58" s="94">
        <v>61106670</v>
      </c>
      <c r="H58" s="95">
        <v>670143330</v>
      </c>
      <c r="I58" s="95">
        <v>0</v>
      </c>
      <c r="J58" s="95">
        <v>0</v>
      </c>
      <c r="K58" s="96">
        <f t="shared" si="5"/>
        <v>731250000</v>
      </c>
      <c r="L58" s="97">
        <v>8.36</v>
      </c>
      <c r="M58" s="98">
        <v>91.64</v>
      </c>
      <c r="N58" s="98">
        <v>0</v>
      </c>
      <c r="O58" s="98">
        <v>0</v>
      </c>
      <c r="P58" s="99">
        <v>100</v>
      </c>
      <c r="Q58" s="100" t="s">
        <v>497</v>
      </c>
      <c r="R58" s="111">
        <v>1000000</v>
      </c>
      <c r="S58" s="112">
        <f>+(731250000-R58)/10</f>
        <v>73025000</v>
      </c>
      <c r="T58" s="112">
        <f>+S58</f>
        <v>73025000</v>
      </c>
      <c r="U58" s="112">
        <f>+T58*8</f>
        <v>584200000</v>
      </c>
      <c r="V58" s="113">
        <f t="shared" si="6"/>
        <v>731250000</v>
      </c>
      <c r="W58" s="122">
        <v>8.36</v>
      </c>
      <c r="X58" s="123">
        <v>91.64</v>
      </c>
      <c r="Y58" s="123">
        <v>0</v>
      </c>
      <c r="Z58" s="123">
        <v>0</v>
      </c>
      <c r="AA58" s="124">
        <f t="shared" si="7"/>
        <v>100</v>
      </c>
      <c r="AB58" s="114" t="s">
        <v>591</v>
      </c>
      <c r="AC58" s="169">
        <f t="shared" si="4"/>
        <v>-60106670</v>
      </c>
    </row>
    <row r="59" spans="1:29" ht="48" hidden="1" x14ac:dyDescent="0.25">
      <c r="A59" s="146">
        <v>57</v>
      </c>
      <c r="B59" s="147">
        <v>604</v>
      </c>
      <c r="C59" s="148">
        <v>42</v>
      </c>
      <c r="D59" s="148">
        <v>5</v>
      </c>
      <c r="E59" s="148">
        <v>2</v>
      </c>
      <c r="F59" s="93" t="s">
        <v>90</v>
      </c>
      <c r="G59" s="94">
        <v>84695384</v>
      </c>
      <c r="H59" s="95">
        <v>375375000</v>
      </c>
      <c r="I59" s="95">
        <v>612429616</v>
      </c>
      <c r="J59" s="95">
        <v>0</v>
      </c>
      <c r="K59" s="96">
        <f t="shared" si="5"/>
        <v>1072500000</v>
      </c>
      <c r="L59" s="97">
        <v>7.9</v>
      </c>
      <c r="M59" s="98">
        <v>35</v>
      </c>
      <c r="N59" s="98">
        <v>57.1</v>
      </c>
      <c r="O59" s="98">
        <v>0</v>
      </c>
      <c r="P59" s="99">
        <v>100</v>
      </c>
      <c r="Q59" s="100" t="s">
        <v>500</v>
      </c>
      <c r="R59" s="111">
        <v>1000000</v>
      </c>
      <c r="S59" s="112">
        <f>+(1072500000-R59)/10</f>
        <v>107150000</v>
      </c>
      <c r="T59" s="112">
        <f>+S59</f>
        <v>107150000</v>
      </c>
      <c r="U59" s="112">
        <f>+S59*8</f>
        <v>857200000</v>
      </c>
      <c r="V59" s="113">
        <f t="shared" si="6"/>
        <v>1072500000</v>
      </c>
      <c r="W59" s="122">
        <v>7.9</v>
      </c>
      <c r="X59" s="123">
        <v>35</v>
      </c>
      <c r="Y59" s="123">
        <v>57.1</v>
      </c>
      <c r="Z59" s="123">
        <v>0</v>
      </c>
      <c r="AA59" s="124">
        <f t="shared" si="7"/>
        <v>100</v>
      </c>
      <c r="AB59" s="114" t="s">
        <v>591</v>
      </c>
      <c r="AC59" s="169">
        <f t="shared" si="4"/>
        <v>-83695384</v>
      </c>
    </row>
    <row r="60" spans="1:29" ht="36" hidden="1" x14ac:dyDescent="0.25">
      <c r="A60" s="146">
        <v>57</v>
      </c>
      <c r="B60" s="147">
        <v>604</v>
      </c>
      <c r="C60" s="148">
        <v>42</v>
      </c>
      <c r="D60" s="148">
        <v>5</v>
      </c>
      <c r="E60" s="148">
        <v>3</v>
      </c>
      <c r="F60" s="93" t="s">
        <v>91</v>
      </c>
      <c r="G60" s="94">
        <v>275185414</v>
      </c>
      <c r="H60" s="95">
        <v>39814586</v>
      </c>
      <c r="I60" s="95">
        <v>0</v>
      </c>
      <c r="J60" s="95">
        <v>0</v>
      </c>
      <c r="K60" s="96">
        <f t="shared" si="5"/>
        <v>315000000</v>
      </c>
      <c r="L60" s="97">
        <v>87.36</v>
      </c>
      <c r="M60" s="98">
        <v>12.64</v>
      </c>
      <c r="N60" s="98">
        <v>0</v>
      </c>
      <c r="O60" s="98">
        <v>0</v>
      </c>
      <c r="P60" s="99">
        <v>100</v>
      </c>
      <c r="Q60" s="100" t="s">
        <v>501</v>
      </c>
      <c r="R60" s="252">
        <v>58679587.484714001</v>
      </c>
      <c r="S60" s="253">
        <f>125000000-R60</f>
        <v>66320412.515285999</v>
      </c>
      <c r="T60" s="253">
        <v>0</v>
      </c>
      <c r="U60" s="253">
        <v>0</v>
      </c>
      <c r="V60" s="254">
        <f t="shared" si="6"/>
        <v>125000000</v>
      </c>
      <c r="W60" s="255">
        <v>46</v>
      </c>
      <c r="X60" s="256">
        <v>54</v>
      </c>
      <c r="Y60" s="256">
        <v>0</v>
      </c>
      <c r="Z60" s="256">
        <v>0</v>
      </c>
      <c r="AA60" s="257">
        <f t="shared" si="7"/>
        <v>100</v>
      </c>
      <c r="AB60" s="258" t="s">
        <v>589</v>
      </c>
      <c r="AC60" s="169">
        <f t="shared" si="4"/>
        <v>-216505826.515286</v>
      </c>
    </row>
    <row r="61" spans="1:29" ht="36" hidden="1" x14ac:dyDescent="0.25">
      <c r="A61" s="146">
        <v>57</v>
      </c>
      <c r="B61" s="147">
        <v>604</v>
      </c>
      <c r="C61" s="148">
        <v>42</v>
      </c>
      <c r="D61" s="148">
        <v>5</v>
      </c>
      <c r="E61" s="148">
        <v>4</v>
      </c>
      <c r="F61" s="93" t="s">
        <v>92</v>
      </c>
      <c r="G61" s="94">
        <v>14820545</v>
      </c>
      <c r="H61" s="95">
        <v>331679455</v>
      </c>
      <c r="I61" s="95">
        <v>0</v>
      </c>
      <c r="J61" s="95">
        <v>0</v>
      </c>
      <c r="K61" s="96">
        <f t="shared" si="5"/>
        <v>346500000</v>
      </c>
      <c r="L61" s="97">
        <v>4.28</v>
      </c>
      <c r="M61" s="98">
        <v>95.72</v>
      </c>
      <c r="N61" s="98">
        <v>0</v>
      </c>
      <c r="O61" s="98">
        <v>0</v>
      </c>
      <c r="P61" s="99">
        <v>100</v>
      </c>
      <c r="Q61" s="100" t="s">
        <v>502</v>
      </c>
      <c r="R61" s="252">
        <v>62121533.9043357</v>
      </c>
      <c r="S61" s="253">
        <f>137500000-R61</f>
        <v>75378466.095664293</v>
      </c>
      <c r="T61" s="253">
        <v>0</v>
      </c>
      <c r="U61" s="253">
        <v>0</v>
      </c>
      <c r="V61" s="254">
        <f t="shared" si="6"/>
        <v>137500000</v>
      </c>
      <c r="W61" s="255">
        <v>45</v>
      </c>
      <c r="X61" s="256">
        <v>55</v>
      </c>
      <c r="Y61" s="256">
        <v>0</v>
      </c>
      <c r="Z61" s="256">
        <v>0</v>
      </c>
      <c r="AA61" s="257">
        <f t="shared" si="7"/>
        <v>100</v>
      </c>
      <c r="AB61" s="258" t="s">
        <v>589</v>
      </c>
      <c r="AC61" s="169">
        <f t="shared" si="4"/>
        <v>47300988.9043357</v>
      </c>
    </row>
    <row r="62" spans="1:29" ht="24" hidden="1" x14ac:dyDescent="0.25">
      <c r="A62" s="146">
        <v>57</v>
      </c>
      <c r="B62" s="147">
        <v>604</v>
      </c>
      <c r="C62" s="148">
        <v>42</v>
      </c>
      <c r="D62" s="148">
        <v>5</v>
      </c>
      <c r="E62" s="148">
        <v>11</v>
      </c>
      <c r="F62" s="93" t="s">
        <v>89</v>
      </c>
      <c r="G62" s="94">
        <v>127705378</v>
      </c>
      <c r="H62" s="95">
        <v>400000000</v>
      </c>
      <c r="I62" s="95">
        <v>272294622</v>
      </c>
      <c r="J62" s="95">
        <v>0</v>
      </c>
      <c r="K62" s="96">
        <f t="shared" si="5"/>
        <v>800000000</v>
      </c>
      <c r="L62" s="97">
        <v>15.96</v>
      </c>
      <c r="M62" s="98">
        <v>50</v>
      </c>
      <c r="N62" s="98">
        <v>34.04</v>
      </c>
      <c r="O62" s="98">
        <v>0</v>
      </c>
      <c r="P62" s="99">
        <v>100</v>
      </c>
      <c r="Q62" s="100" t="s">
        <v>499</v>
      </c>
      <c r="R62" s="111">
        <v>1000000</v>
      </c>
      <c r="S62" s="112">
        <f>+(800000000-R62)/10</f>
        <v>79900000</v>
      </c>
      <c r="T62" s="112">
        <f>+S62</f>
        <v>79900000</v>
      </c>
      <c r="U62" s="112">
        <f>+S62*8</f>
        <v>639200000</v>
      </c>
      <c r="V62" s="113">
        <f t="shared" si="6"/>
        <v>800000000</v>
      </c>
      <c r="W62" s="122">
        <v>15.96</v>
      </c>
      <c r="X62" s="123">
        <v>50</v>
      </c>
      <c r="Y62" s="123">
        <v>34.04</v>
      </c>
      <c r="Z62" s="123">
        <v>0</v>
      </c>
      <c r="AA62" s="124">
        <f t="shared" si="7"/>
        <v>100</v>
      </c>
      <c r="AB62" s="114" t="s">
        <v>591</v>
      </c>
      <c r="AC62" s="169">
        <f t="shared" si="4"/>
        <v>-126705378</v>
      </c>
    </row>
    <row r="63" spans="1:29" ht="48" hidden="1" x14ac:dyDescent="0.25">
      <c r="A63" s="146">
        <v>57</v>
      </c>
      <c r="B63" s="147">
        <v>604</v>
      </c>
      <c r="C63" s="148">
        <v>42</v>
      </c>
      <c r="D63" s="148">
        <v>6</v>
      </c>
      <c r="E63" s="148">
        <v>1</v>
      </c>
      <c r="F63" s="188" t="s">
        <v>93</v>
      </c>
      <c r="G63" s="94">
        <v>9577903</v>
      </c>
      <c r="H63" s="95">
        <v>467460000</v>
      </c>
      <c r="I63" s="95">
        <v>858562097</v>
      </c>
      <c r="J63" s="95">
        <v>0</v>
      </c>
      <c r="K63" s="96">
        <f t="shared" si="5"/>
        <v>1335600000</v>
      </c>
      <c r="L63" s="97">
        <v>0.72</v>
      </c>
      <c r="M63" s="98">
        <v>35</v>
      </c>
      <c r="N63" s="98">
        <v>64.28</v>
      </c>
      <c r="O63" s="98">
        <v>0</v>
      </c>
      <c r="P63" s="99">
        <v>100</v>
      </c>
      <c r="Q63" s="100" t="s">
        <v>503</v>
      </c>
      <c r="R63" s="252">
        <v>113024113</v>
      </c>
      <c r="S63" s="253">
        <f>1335600000-R63-T63</f>
        <v>564013790</v>
      </c>
      <c r="T63" s="253">
        <v>658562097</v>
      </c>
      <c r="U63" s="253">
        <v>0</v>
      </c>
      <c r="V63" s="254">
        <f t="shared" si="6"/>
        <v>1335600000</v>
      </c>
      <c r="W63" s="255">
        <v>8</v>
      </c>
      <c r="X63" s="256">
        <v>42</v>
      </c>
      <c r="Y63" s="256">
        <v>50</v>
      </c>
      <c r="Z63" s="256">
        <v>0</v>
      </c>
      <c r="AA63" s="257">
        <f t="shared" si="7"/>
        <v>100</v>
      </c>
      <c r="AB63" s="258" t="s">
        <v>588</v>
      </c>
      <c r="AC63" s="169">
        <f t="shared" si="4"/>
        <v>103446210</v>
      </c>
    </row>
    <row r="64" spans="1:29" ht="36" hidden="1" x14ac:dyDescent="0.25">
      <c r="A64" s="146">
        <v>57</v>
      </c>
      <c r="B64" s="147">
        <v>604</v>
      </c>
      <c r="C64" s="148">
        <v>42</v>
      </c>
      <c r="D64" s="148">
        <v>6</v>
      </c>
      <c r="E64" s="148">
        <v>2</v>
      </c>
      <c r="F64" s="93" t="s">
        <v>94</v>
      </c>
      <c r="G64" s="94">
        <v>20249955</v>
      </c>
      <c r="H64" s="95">
        <v>467250000</v>
      </c>
      <c r="I64" s="95">
        <v>847500045</v>
      </c>
      <c r="J64" s="95">
        <v>0</v>
      </c>
      <c r="K64" s="96">
        <f t="shared" si="5"/>
        <v>1335000000</v>
      </c>
      <c r="L64" s="97">
        <v>1.52</v>
      </c>
      <c r="M64" s="98">
        <v>35</v>
      </c>
      <c r="N64" s="98">
        <v>63.48</v>
      </c>
      <c r="O64" s="98">
        <v>0</v>
      </c>
      <c r="P64" s="99">
        <v>100</v>
      </c>
      <c r="Q64" s="100" t="s">
        <v>504</v>
      </c>
      <c r="R64" s="111">
        <v>1000000</v>
      </c>
      <c r="S64" s="112">
        <f>+(1335000000-R64)/10</f>
        <v>133400000</v>
      </c>
      <c r="T64" s="112">
        <f>+S64</f>
        <v>133400000</v>
      </c>
      <c r="U64" s="112">
        <f>+S64*8</f>
        <v>1067200000</v>
      </c>
      <c r="V64" s="113">
        <f t="shared" si="6"/>
        <v>1335000000</v>
      </c>
      <c r="W64" s="122">
        <v>1.52</v>
      </c>
      <c r="X64" s="123">
        <v>35</v>
      </c>
      <c r="Y64" s="123">
        <v>63.48</v>
      </c>
      <c r="Z64" s="123">
        <v>0</v>
      </c>
      <c r="AA64" s="124">
        <f t="shared" si="7"/>
        <v>100</v>
      </c>
      <c r="AB64" s="114" t="s">
        <v>591</v>
      </c>
      <c r="AC64" s="169">
        <f t="shared" si="4"/>
        <v>-19249955</v>
      </c>
    </row>
    <row r="65" spans="1:32" ht="36" hidden="1" x14ac:dyDescent="0.25">
      <c r="A65" s="146">
        <v>57</v>
      </c>
      <c r="B65" s="147">
        <v>604</v>
      </c>
      <c r="C65" s="148">
        <v>42</v>
      </c>
      <c r="D65" s="148">
        <v>6</v>
      </c>
      <c r="E65" s="148">
        <v>3</v>
      </c>
      <c r="F65" s="93" t="s">
        <v>95</v>
      </c>
      <c r="G65" s="94">
        <v>12030856</v>
      </c>
      <c r="H65" s="95">
        <v>467250000</v>
      </c>
      <c r="I65" s="95">
        <v>855719144</v>
      </c>
      <c r="J65" s="95">
        <v>0</v>
      </c>
      <c r="K65" s="96">
        <f t="shared" si="5"/>
        <v>1335000000</v>
      </c>
      <c r="L65" s="97">
        <v>0.9</v>
      </c>
      <c r="M65" s="98">
        <v>35</v>
      </c>
      <c r="N65" s="98">
        <v>64.099999999999994</v>
      </c>
      <c r="O65" s="98">
        <v>0</v>
      </c>
      <c r="P65" s="99">
        <v>100</v>
      </c>
      <c r="Q65" s="100" t="s">
        <v>505</v>
      </c>
      <c r="R65" s="111">
        <v>1000000</v>
      </c>
      <c r="S65" s="112">
        <f>+(1335000000-R65)/10</f>
        <v>133400000</v>
      </c>
      <c r="T65" s="112">
        <f>+S65</f>
        <v>133400000</v>
      </c>
      <c r="U65" s="112">
        <f>+S65*8</f>
        <v>1067200000</v>
      </c>
      <c r="V65" s="113">
        <f t="shared" si="6"/>
        <v>1335000000</v>
      </c>
      <c r="W65" s="122">
        <v>0.9</v>
      </c>
      <c r="X65" s="123">
        <v>35</v>
      </c>
      <c r="Y65" s="123">
        <v>64.099999999999994</v>
      </c>
      <c r="Z65" s="123">
        <v>0</v>
      </c>
      <c r="AA65" s="124">
        <f t="shared" si="7"/>
        <v>100</v>
      </c>
      <c r="AB65" s="114" t="s">
        <v>591</v>
      </c>
      <c r="AC65" s="169">
        <f t="shared" si="4"/>
        <v>-11030856</v>
      </c>
    </row>
    <row r="66" spans="1:32" ht="72" hidden="1" x14ac:dyDescent="0.25">
      <c r="A66" s="146">
        <v>57</v>
      </c>
      <c r="B66" s="147">
        <v>604</v>
      </c>
      <c r="C66" s="148">
        <v>42</v>
      </c>
      <c r="D66" s="148">
        <v>8</v>
      </c>
      <c r="E66" s="148">
        <v>1</v>
      </c>
      <c r="F66" s="93" t="s">
        <v>184</v>
      </c>
      <c r="G66" s="115">
        <v>102888005</v>
      </c>
      <c r="H66" s="116">
        <v>349321118</v>
      </c>
      <c r="I66" s="116">
        <v>407566506</v>
      </c>
      <c r="J66" s="116">
        <v>0</v>
      </c>
      <c r="K66" s="96">
        <f t="shared" si="5"/>
        <v>859775629</v>
      </c>
      <c r="L66" s="97">
        <v>11.97</v>
      </c>
      <c r="M66" s="98">
        <v>40.630000000000003</v>
      </c>
      <c r="N66" s="98">
        <v>47.4</v>
      </c>
      <c r="O66" s="98">
        <v>0</v>
      </c>
      <c r="P66" s="99">
        <v>100</v>
      </c>
      <c r="Q66" s="100" t="s">
        <v>508</v>
      </c>
      <c r="R66" s="272">
        <v>193003829</v>
      </c>
      <c r="S66" s="273">
        <f>590470164-R66-T66</f>
        <v>189899829</v>
      </c>
      <c r="T66" s="273">
        <v>207566506</v>
      </c>
      <c r="U66" s="273">
        <v>0</v>
      </c>
      <c r="V66" s="254">
        <f t="shared" si="6"/>
        <v>590470164</v>
      </c>
      <c r="W66" s="255">
        <v>33</v>
      </c>
      <c r="X66" s="256">
        <v>32</v>
      </c>
      <c r="Y66" s="256">
        <v>35</v>
      </c>
      <c r="Z66" s="256">
        <v>0</v>
      </c>
      <c r="AA66" s="257">
        <f t="shared" si="7"/>
        <v>100</v>
      </c>
      <c r="AB66" s="258" t="s">
        <v>589</v>
      </c>
      <c r="AC66" s="169">
        <f t="shared" si="4"/>
        <v>90115824</v>
      </c>
    </row>
    <row r="67" spans="1:32" ht="36" hidden="1" x14ac:dyDescent="0.25">
      <c r="A67" s="149">
        <v>57</v>
      </c>
      <c r="B67" s="150">
        <v>604</v>
      </c>
      <c r="C67" s="143">
        <v>43</v>
      </c>
      <c r="D67" s="143">
        <v>1</v>
      </c>
      <c r="E67" s="143">
        <v>1</v>
      </c>
      <c r="F67" s="101" t="s">
        <v>346</v>
      </c>
      <c r="G67" s="102">
        <v>0</v>
      </c>
      <c r="H67" s="103" t="s">
        <v>369</v>
      </c>
      <c r="I67" s="103" t="s">
        <v>369</v>
      </c>
      <c r="J67" s="103" t="s">
        <v>369</v>
      </c>
      <c r="K67" s="104">
        <f t="shared" si="5"/>
        <v>0</v>
      </c>
      <c r="L67" s="105" t="s">
        <v>369</v>
      </c>
      <c r="M67" s="106" t="s">
        <v>369</v>
      </c>
      <c r="N67" s="106" t="s">
        <v>369</v>
      </c>
      <c r="O67" s="106" t="s">
        <v>369</v>
      </c>
      <c r="P67" s="107" t="s">
        <v>369</v>
      </c>
      <c r="Q67" s="100" t="s">
        <v>564</v>
      </c>
      <c r="R67" s="108">
        <v>0</v>
      </c>
      <c r="S67" s="103">
        <v>107500000</v>
      </c>
      <c r="T67" s="103">
        <v>107500000</v>
      </c>
      <c r="U67" s="103">
        <v>752500000</v>
      </c>
      <c r="V67" s="104">
        <f t="shared" si="6"/>
        <v>967500000</v>
      </c>
      <c r="W67" s="105">
        <v>0</v>
      </c>
      <c r="X67" s="106">
        <v>33.333333333333329</v>
      </c>
      <c r="Y67" s="106">
        <v>66.666666666666657</v>
      </c>
      <c r="Z67" s="106">
        <v>0</v>
      </c>
      <c r="AA67" s="109">
        <f t="shared" si="7"/>
        <v>99.999999999999986</v>
      </c>
      <c r="AB67" s="110" t="s">
        <v>590</v>
      </c>
      <c r="AC67" s="169">
        <f t="shared" si="4"/>
        <v>0</v>
      </c>
    </row>
    <row r="68" spans="1:32" ht="36" hidden="1" x14ac:dyDescent="0.25">
      <c r="A68" s="149">
        <v>57</v>
      </c>
      <c r="B68" s="150">
        <v>604</v>
      </c>
      <c r="C68" s="143">
        <v>43</v>
      </c>
      <c r="D68" s="143">
        <v>1</v>
      </c>
      <c r="E68" s="143">
        <v>2</v>
      </c>
      <c r="F68" s="101" t="s">
        <v>347</v>
      </c>
      <c r="G68" s="102" t="s">
        <v>369</v>
      </c>
      <c r="H68" s="103" t="s">
        <v>369</v>
      </c>
      <c r="I68" s="103" t="s">
        <v>369</v>
      </c>
      <c r="J68" s="103" t="s">
        <v>369</v>
      </c>
      <c r="K68" s="104">
        <f t="shared" si="5"/>
        <v>0</v>
      </c>
      <c r="L68" s="105" t="s">
        <v>369</v>
      </c>
      <c r="M68" s="106" t="s">
        <v>369</v>
      </c>
      <c r="N68" s="106" t="s">
        <v>369</v>
      </c>
      <c r="O68" s="106" t="s">
        <v>369</v>
      </c>
      <c r="P68" s="107" t="s">
        <v>369</v>
      </c>
      <c r="Q68" s="100" t="s">
        <v>565</v>
      </c>
      <c r="R68" s="108">
        <v>0</v>
      </c>
      <c r="S68" s="103">
        <v>90000000</v>
      </c>
      <c r="T68" s="103">
        <v>90000000</v>
      </c>
      <c r="U68" s="103">
        <v>720000000</v>
      </c>
      <c r="V68" s="104">
        <f t="shared" si="6"/>
        <v>900000000</v>
      </c>
      <c r="W68" s="105">
        <v>0</v>
      </c>
      <c r="X68" s="106">
        <v>33.333333333333329</v>
      </c>
      <c r="Y68" s="106">
        <v>66.666666666666657</v>
      </c>
      <c r="Z68" s="106">
        <v>0</v>
      </c>
      <c r="AA68" s="109">
        <f t="shared" si="7"/>
        <v>99.999999999999986</v>
      </c>
      <c r="AB68" s="110" t="s">
        <v>590</v>
      </c>
      <c r="AC68" s="169" t="e">
        <f t="shared" si="4"/>
        <v>#VALUE!</v>
      </c>
    </row>
    <row r="69" spans="1:32" ht="36" hidden="1" x14ac:dyDescent="0.25">
      <c r="A69" s="149">
        <v>57</v>
      </c>
      <c r="B69" s="150">
        <v>604</v>
      </c>
      <c r="C69" s="143">
        <v>43</v>
      </c>
      <c r="D69" s="143">
        <v>1</v>
      </c>
      <c r="E69" s="143">
        <v>5</v>
      </c>
      <c r="F69" s="101" t="s">
        <v>348</v>
      </c>
      <c r="G69" s="102" t="s">
        <v>369</v>
      </c>
      <c r="H69" s="103" t="s">
        <v>369</v>
      </c>
      <c r="I69" s="103" t="s">
        <v>369</v>
      </c>
      <c r="J69" s="103" t="s">
        <v>369</v>
      </c>
      <c r="K69" s="104">
        <f t="shared" si="5"/>
        <v>0</v>
      </c>
      <c r="L69" s="105" t="s">
        <v>369</v>
      </c>
      <c r="M69" s="106" t="s">
        <v>369</v>
      </c>
      <c r="N69" s="106" t="s">
        <v>369</v>
      </c>
      <c r="O69" s="106" t="s">
        <v>369</v>
      </c>
      <c r="P69" s="107" t="s">
        <v>369</v>
      </c>
      <c r="Q69" s="100" t="s">
        <v>566</v>
      </c>
      <c r="R69" s="108">
        <v>0</v>
      </c>
      <c r="S69" s="103">
        <v>23333333.333333332</v>
      </c>
      <c r="T69" s="103">
        <v>23333333.333333332</v>
      </c>
      <c r="U69" s="103">
        <v>163333333.33333331</v>
      </c>
      <c r="V69" s="104">
        <f t="shared" si="6"/>
        <v>209999999.99999997</v>
      </c>
      <c r="W69" s="105">
        <v>0</v>
      </c>
      <c r="X69" s="106">
        <v>6</v>
      </c>
      <c r="Y69" s="106">
        <v>94</v>
      </c>
      <c r="Z69" s="106">
        <v>0</v>
      </c>
      <c r="AA69" s="109">
        <f t="shared" si="7"/>
        <v>100</v>
      </c>
      <c r="AB69" s="110" t="s">
        <v>590</v>
      </c>
      <c r="AC69" s="169" t="e">
        <f t="shared" si="4"/>
        <v>#VALUE!</v>
      </c>
    </row>
    <row r="70" spans="1:32" ht="36" hidden="1" x14ac:dyDescent="0.25">
      <c r="A70" s="149">
        <v>57</v>
      </c>
      <c r="B70" s="150">
        <v>604</v>
      </c>
      <c r="C70" s="143">
        <v>43</v>
      </c>
      <c r="D70" s="143">
        <v>1</v>
      </c>
      <c r="E70" s="143">
        <v>6</v>
      </c>
      <c r="F70" s="101" t="s">
        <v>349</v>
      </c>
      <c r="G70" s="102" t="s">
        <v>369</v>
      </c>
      <c r="H70" s="103" t="s">
        <v>369</v>
      </c>
      <c r="I70" s="103" t="s">
        <v>369</v>
      </c>
      <c r="J70" s="103" t="s">
        <v>369</v>
      </c>
      <c r="K70" s="104">
        <f t="shared" si="5"/>
        <v>0</v>
      </c>
      <c r="L70" s="105" t="s">
        <v>369</v>
      </c>
      <c r="M70" s="106" t="s">
        <v>369</v>
      </c>
      <c r="N70" s="106" t="s">
        <v>369</v>
      </c>
      <c r="O70" s="106" t="s">
        <v>369</v>
      </c>
      <c r="P70" s="107" t="s">
        <v>369</v>
      </c>
      <c r="Q70" s="100" t="s">
        <v>567</v>
      </c>
      <c r="R70" s="108">
        <v>0</v>
      </c>
      <c r="S70" s="103">
        <v>29999999.999999989</v>
      </c>
      <c r="T70" s="103">
        <v>29999999.999999989</v>
      </c>
      <c r="U70" s="103">
        <v>239999999.99999988</v>
      </c>
      <c r="V70" s="104">
        <f t="shared" si="6"/>
        <v>299999999.99999988</v>
      </c>
      <c r="W70" s="105">
        <v>0</v>
      </c>
      <c r="X70" s="106">
        <v>35.135135135135165</v>
      </c>
      <c r="Y70" s="106">
        <v>64.864864864864941</v>
      </c>
      <c r="Z70" s="106">
        <v>0</v>
      </c>
      <c r="AA70" s="109">
        <f t="shared" si="7"/>
        <v>100.00000000000011</v>
      </c>
      <c r="AB70" s="110" t="s">
        <v>590</v>
      </c>
      <c r="AC70" s="169" t="e">
        <f t="shared" si="4"/>
        <v>#VALUE!</v>
      </c>
    </row>
    <row r="71" spans="1:32" ht="36" hidden="1" x14ac:dyDescent="0.25">
      <c r="A71" s="146">
        <v>57</v>
      </c>
      <c r="B71" s="147">
        <v>604</v>
      </c>
      <c r="C71" s="148">
        <v>43</v>
      </c>
      <c r="D71" s="148">
        <v>2</v>
      </c>
      <c r="E71" s="148">
        <v>7</v>
      </c>
      <c r="F71" s="93" t="s">
        <v>98</v>
      </c>
      <c r="G71" s="117">
        <v>12357324</v>
      </c>
      <c r="H71" s="118">
        <v>415142676</v>
      </c>
      <c r="I71" s="118">
        <v>0</v>
      </c>
      <c r="J71" s="118">
        <v>0</v>
      </c>
      <c r="K71" s="96">
        <f t="shared" si="5"/>
        <v>427500000</v>
      </c>
      <c r="L71" s="97">
        <v>2.89</v>
      </c>
      <c r="M71" s="98">
        <v>97.11</v>
      </c>
      <c r="N71" s="98">
        <v>0</v>
      </c>
      <c r="O71" s="98">
        <v>0</v>
      </c>
      <c r="P71" s="99">
        <v>100</v>
      </c>
      <c r="Q71" s="100" t="s">
        <v>510</v>
      </c>
      <c r="R71" s="119">
        <v>1000000</v>
      </c>
      <c r="S71" s="120">
        <f>+(427500000-R71)/10</f>
        <v>42650000</v>
      </c>
      <c r="T71" s="120">
        <f>+S71</f>
        <v>42650000</v>
      </c>
      <c r="U71" s="120">
        <f>+S71*8</f>
        <v>341200000</v>
      </c>
      <c r="V71" s="113">
        <f t="shared" si="6"/>
        <v>427500000</v>
      </c>
      <c r="W71" s="122">
        <v>2.89</v>
      </c>
      <c r="X71" s="123">
        <v>97.11</v>
      </c>
      <c r="Y71" s="123">
        <v>0</v>
      </c>
      <c r="Z71" s="123">
        <v>0</v>
      </c>
      <c r="AA71" s="124">
        <f t="shared" si="7"/>
        <v>100</v>
      </c>
      <c r="AB71" s="114" t="s">
        <v>591</v>
      </c>
      <c r="AC71" s="169">
        <f t="shared" si="4"/>
        <v>-11357324</v>
      </c>
    </row>
    <row r="72" spans="1:32" ht="24" hidden="1" x14ac:dyDescent="0.25">
      <c r="A72" s="149">
        <v>57</v>
      </c>
      <c r="B72" s="150">
        <v>604</v>
      </c>
      <c r="C72" s="143">
        <v>43</v>
      </c>
      <c r="D72" s="143">
        <v>2</v>
      </c>
      <c r="E72" s="143">
        <v>32</v>
      </c>
      <c r="F72" s="101" t="s">
        <v>350</v>
      </c>
      <c r="G72" s="102" t="s">
        <v>369</v>
      </c>
      <c r="H72" s="103" t="s">
        <v>369</v>
      </c>
      <c r="I72" s="103" t="s">
        <v>369</v>
      </c>
      <c r="J72" s="103" t="s">
        <v>369</v>
      </c>
      <c r="K72" s="104">
        <f t="shared" si="5"/>
        <v>0</v>
      </c>
      <c r="L72" s="105" t="s">
        <v>369</v>
      </c>
      <c r="M72" s="106" t="s">
        <v>369</v>
      </c>
      <c r="N72" s="106" t="s">
        <v>369</v>
      </c>
      <c r="O72" s="106" t="s">
        <v>369</v>
      </c>
      <c r="P72" s="107" t="s">
        <v>369</v>
      </c>
      <c r="Q72" s="100" t="s">
        <v>568</v>
      </c>
      <c r="R72" s="108">
        <v>0</v>
      </c>
      <c r="S72" s="103">
        <v>39666666.666666664</v>
      </c>
      <c r="T72" s="103">
        <v>39666666.666666664</v>
      </c>
      <c r="U72" s="103">
        <v>277666666.66666663</v>
      </c>
      <c r="V72" s="104">
        <f t="shared" si="6"/>
        <v>356999999.99999994</v>
      </c>
      <c r="W72" s="105">
        <v>0</v>
      </c>
      <c r="X72" s="106">
        <v>44.1860465116279</v>
      </c>
      <c r="Y72" s="106">
        <v>55.813953488372093</v>
      </c>
      <c r="Z72" s="106">
        <v>0</v>
      </c>
      <c r="AA72" s="109">
        <f t="shared" si="7"/>
        <v>100</v>
      </c>
      <c r="AB72" s="110" t="s">
        <v>590</v>
      </c>
      <c r="AC72" s="169" t="e">
        <f t="shared" si="4"/>
        <v>#VALUE!</v>
      </c>
    </row>
    <row r="73" spans="1:32" ht="36" hidden="1" x14ac:dyDescent="0.25">
      <c r="A73" s="149">
        <v>57</v>
      </c>
      <c r="B73" s="150">
        <v>604</v>
      </c>
      <c r="C73" s="143">
        <v>43</v>
      </c>
      <c r="D73" s="143">
        <v>2</v>
      </c>
      <c r="E73" s="143">
        <v>36</v>
      </c>
      <c r="F73" s="101" t="s">
        <v>351</v>
      </c>
      <c r="G73" s="102" t="s">
        <v>369</v>
      </c>
      <c r="H73" s="103" t="s">
        <v>369</v>
      </c>
      <c r="I73" s="103" t="s">
        <v>369</v>
      </c>
      <c r="J73" s="103" t="s">
        <v>369</v>
      </c>
      <c r="K73" s="104">
        <f t="shared" si="5"/>
        <v>0</v>
      </c>
      <c r="L73" s="105" t="s">
        <v>369</v>
      </c>
      <c r="M73" s="106" t="s">
        <v>369</v>
      </c>
      <c r="N73" s="106" t="s">
        <v>369</v>
      </c>
      <c r="O73" s="106" t="s">
        <v>369</v>
      </c>
      <c r="P73" s="107" t="s">
        <v>369</v>
      </c>
      <c r="Q73" s="100" t="s">
        <v>569</v>
      </c>
      <c r="R73" s="108">
        <v>0</v>
      </c>
      <c r="S73" s="103">
        <v>54079999.99999997</v>
      </c>
      <c r="T73" s="103">
        <v>54079999.99999997</v>
      </c>
      <c r="U73" s="103">
        <v>378559999.99999976</v>
      </c>
      <c r="V73" s="104">
        <f t="shared" si="6"/>
        <v>486719999.9999997</v>
      </c>
      <c r="W73" s="105">
        <v>0</v>
      </c>
      <c r="X73" s="106">
        <v>40.699999999999996</v>
      </c>
      <c r="Y73" s="106">
        <v>59.3</v>
      </c>
      <c r="Z73" s="106">
        <v>0</v>
      </c>
      <c r="AA73" s="109">
        <f t="shared" si="7"/>
        <v>100</v>
      </c>
      <c r="AB73" s="110" t="s">
        <v>590</v>
      </c>
      <c r="AC73" s="169" t="e">
        <f t="shared" si="4"/>
        <v>#VALUE!</v>
      </c>
    </row>
    <row r="74" spans="1:32" ht="36" hidden="1" x14ac:dyDescent="0.25">
      <c r="A74" s="149">
        <v>57</v>
      </c>
      <c r="B74" s="150">
        <v>604</v>
      </c>
      <c r="C74" s="143">
        <v>43</v>
      </c>
      <c r="D74" s="143">
        <v>2</v>
      </c>
      <c r="E74" s="143">
        <v>37</v>
      </c>
      <c r="F74" s="101" t="s">
        <v>352</v>
      </c>
      <c r="G74" s="102" t="s">
        <v>369</v>
      </c>
      <c r="H74" s="103" t="s">
        <v>369</v>
      </c>
      <c r="I74" s="103" t="s">
        <v>369</v>
      </c>
      <c r="J74" s="103" t="s">
        <v>369</v>
      </c>
      <c r="K74" s="104">
        <f t="shared" si="5"/>
        <v>0</v>
      </c>
      <c r="L74" s="105" t="s">
        <v>369</v>
      </c>
      <c r="M74" s="106" t="s">
        <v>369</v>
      </c>
      <c r="N74" s="106" t="s">
        <v>369</v>
      </c>
      <c r="O74" s="106" t="s">
        <v>369</v>
      </c>
      <c r="P74" s="107" t="s">
        <v>369</v>
      </c>
      <c r="Q74" s="100" t="s">
        <v>570</v>
      </c>
      <c r="R74" s="108">
        <v>0</v>
      </c>
      <c r="S74" s="103">
        <v>42639999.999999985</v>
      </c>
      <c r="T74" s="103">
        <v>42639999.999999985</v>
      </c>
      <c r="U74" s="103">
        <v>298479999.99999988</v>
      </c>
      <c r="V74" s="104">
        <f t="shared" si="6"/>
        <v>383759999.99999988</v>
      </c>
      <c r="W74" s="105">
        <v>0</v>
      </c>
      <c r="X74" s="106">
        <v>40.425531914893639</v>
      </c>
      <c r="Y74" s="106">
        <v>51.063829787234063</v>
      </c>
      <c r="Z74" s="106">
        <v>8.5106382978723438</v>
      </c>
      <c r="AA74" s="109">
        <f t="shared" si="7"/>
        <v>100.00000000000004</v>
      </c>
      <c r="AB74" s="110" t="s">
        <v>590</v>
      </c>
      <c r="AC74" s="169" t="e">
        <f t="shared" si="4"/>
        <v>#VALUE!</v>
      </c>
    </row>
    <row r="75" spans="1:32" ht="36" hidden="1" x14ac:dyDescent="0.25">
      <c r="A75" s="149">
        <v>57</v>
      </c>
      <c r="B75" s="150">
        <v>604</v>
      </c>
      <c r="C75" s="143">
        <v>43</v>
      </c>
      <c r="D75" s="143">
        <v>2</v>
      </c>
      <c r="E75" s="143">
        <v>38</v>
      </c>
      <c r="F75" s="101" t="s">
        <v>353</v>
      </c>
      <c r="G75" s="102" t="s">
        <v>369</v>
      </c>
      <c r="H75" s="103" t="s">
        <v>369</v>
      </c>
      <c r="I75" s="103" t="s">
        <v>369</v>
      </c>
      <c r="J75" s="103" t="s">
        <v>369</v>
      </c>
      <c r="K75" s="104">
        <f t="shared" si="5"/>
        <v>0</v>
      </c>
      <c r="L75" s="105" t="s">
        <v>369</v>
      </c>
      <c r="M75" s="106" t="s">
        <v>369</v>
      </c>
      <c r="N75" s="106" t="s">
        <v>369</v>
      </c>
      <c r="O75" s="106" t="s">
        <v>369</v>
      </c>
      <c r="P75" s="107" t="s">
        <v>369</v>
      </c>
      <c r="Q75" s="100" t="s">
        <v>571</v>
      </c>
      <c r="R75" s="108">
        <v>0</v>
      </c>
      <c r="S75" s="103">
        <v>51000000.000000015</v>
      </c>
      <c r="T75" s="103">
        <v>51000000.000000015</v>
      </c>
      <c r="U75" s="103">
        <v>357000000.00000012</v>
      </c>
      <c r="V75" s="104">
        <f t="shared" si="6"/>
        <v>459000000.00000012</v>
      </c>
      <c r="W75" s="105">
        <v>0</v>
      </c>
      <c r="X75" s="106">
        <v>35.135135135135144</v>
      </c>
      <c r="Y75" s="106">
        <v>64.864864864864856</v>
      </c>
      <c r="Z75" s="106">
        <v>0</v>
      </c>
      <c r="AA75" s="109">
        <f t="shared" si="7"/>
        <v>100</v>
      </c>
      <c r="AB75" s="110" t="s">
        <v>590</v>
      </c>
      <c r="AC75" s="169" t="e">
        <f t="shared" si="4"/>
        <v>#VALUE!</v>
      </c>
    </row>
    <row r="76" spans="1:32" ht="36" hidden="1" x14ac:dyDescent="0.25">
      <c r="A76" s="149">
        <v>57</v>
      </c>
      <c r="B76" s="150">
        <v>604</v>
      </c>
      <c r="C76" s="143">
        <v>43</v>
      </c>
      <c r="D76" s="143">
        <v>2</v>
      </c>
      <c r="E76" s="143">
        <v>39</v>
      </c>
      <c r="F76" s="101" t="s">
        <v>354</v>
      </c>
      <c r="G76" s="102" t="s">
        <v>369</v>
      </c>
      <c r="H76" s="103" t="s">
        <v>369</v>
      </c>
      <c r="I76" s="103" t="s">
        <v>369</v>
      </c>
      <c r="J76" s="103" t="s">
        <v>369</v>
      </c>
      <c r="K76" s="104">
        <f t="shared" si="5"/>
        <v>0</v>
      </c>
      <c r="L76" s="105" t="s">
        <v>369</v>
      </c>
      <c r="M76" s="106" t="s">
        <v>369</v>
      </c>
      <c r="N76" s="106" t="s">
        <v>369</v>
      </c>
      <c r="O76" s="106" t="s">
        <v>369</v>
      </c>
      <c r="P76" s="107" t="s">
        <v>369</v>
      </c>
      <c r="Q76" s="100" t="s">
        <v>572</v>
      </c>
      <c r="R76" s="108">
        <v>0</v>
      </c>
      <c r="S76" s="103">
        <v>49999999.999999963</v>
      </c>
      <c r="T76" s="103">
        <v>49999999.999999963</v>
      </c>
      <c r="U76" s="103">
        <v>349999999.99999976</v>
      </c>
      <c r="V76" s="104">
        <f t="shared" si="6"/>
        <v>449999999.9999997</v>
      </c>
      <c r="W76" s="105">
        <v>0</v>
      </c>
      <c r="X76" s="106">
        <v>34.545454545454568</v>
      </c>
      <c r="Y76" s="106">
        <v>43.636363636363676</v>
      </c>
      <c r="Z76" s="106">
        <v>21.818181818181831</v>
      </c>
      <c r="AA76" s="109">
        <f t="shared" si="7"/>
        <v>100.00000000000007</v>
      </c>
      <c r="AB76" s="110" t="s">
        <v>590</v>
      </c>
      <c r="AC76" s="169" t="e">
        <f t="shared" si="4"/>
        <v>#VALUE!</v>
      </c>
    </row>
    <row r="77" spans="1:32" ht="36" hidden="1" x14ac:dyDescent="0.25">
      <c r="A77" s="149">
        <v>57</v>
      </c>
      <c r="B77" s="150">
        <v>604</v>
      </c>
      <c r="C77" s="143">
        <v>43</v>
      </c>
      <c r="D77" s="143">
        <v>2</v>
      </c>
      <c r="E77" s="143">
        <v>41</v>
      </c>
      <c r="F77" s="101" t="s">
        <v>355</v>
      </c>
      <c r="G77" s="102" t="s">
        <v>369</v>
      </c>
      <c r="H77" s="103" t="s">
        <v>369</v>
      </c>
      <c r="I77" s="103" t="s">
        <v>369</v>
      </c>
      <c r="J77" s="103" t="s">
        <v>369</v>
      </c>
      <c r="K77" s="104">
        <f t="shared" si="5"/>
        <v>0</v>
      </c>
      <c r="L77" s="105" t="s">
        <v>369</v>
      </c>
      <c r="M77" s="106" t="s">
        <v>369</v>
      </c>
      <c r="N77" s="106" t="s">
        <v>369</v>
      </c>
      <c r="O77" s="106" t="s">
        <v>369</v>
      </c>
      <c r="P77" s="107" t="s">
        <v>369</v>
      </c>
      <c r="Q77" s="100" t="s">
        <v>573</v>
      </c>
      <c r="R77" s="108">
        <v>0</v>
      </c>
      <c r="S77" s="103">
        <v>52999999.999999963</v>
      </c>
      <c r="T77" s="103">
        <v>52999999.999999963</v>
      </c>
      <c r="U77" s="103">
        <v>370999999.99999976</v>
      </c>
      <c r="V77" s="104">
        <f t="shared" si="6"/>
        <v>476999999.9999997</v>
      </c>
      <c r="W77" s="105">
        <v>0</v>
      </c>
      <c r="X77" s="106">
        <v>32.203389830508513</v>
      </c>
      <c r="Y77" s="106">
        <v>40.67796610169497</v>
      </c>
      <c r="Z77" s="106">
        <v>27.118644067796644</v>
      </c>
      <c r="AA77" s="109">
        <f t="shared" si="7"/>
        <v>100.00000000000014</v>
      </c>
      <c r="AB77" s="110" t="s">
        <v>590</v>
      </c>
      <c r="AC77" s="169" t="e">
        <f t="shared" si="4"/>
        <v>#VALUE!</v>
      </c>
    </row>
    <row r="78" spans="1:32" ht="36" hidden="1" x14ac:dyDescent="0.25">
      <c r="A78" s="149">
        <v>57</v>
      </c>
      <c r="B78" s="150">
        <v>604</v>
      </c>
      <c r="C78" s="143">
        <v>43</v>
      </c>
      <c r="D78" s="143">
        <v>2</v>
      </c>
      <c r="E78" s="143">
        <v>42</v>
      </c>
      <c r="F78" s="101" t="s">
        <v>356</v>
      </c>
      <c r="G78" s="102" t="s">
        <v>369</v>
      </c>
      <c r="H78" s="103" t="s">
        <v>369</v>
      </c>
      <c r="I78" s="103" t="s">
        <v>369</v>
      </c>
      <c r="J78" s="103" t="s">
        <v>369</v>
      </c>
      <c r="K78" s="104">
        <f t="shared" ref="K78:K109" si="8">SUM(G78:J78)</f>
        <v>0</v>
      </c>
      <c r="L78" s="105" t="s">
        <v>369</v>
      </c>
      <c r="M78" s="106" t="s">
        <v>369</v>
      </c>
      <c r="N78" s="106" t="s">
        <v>369</v>
      </c>
      <c r="O78" s="106" t="s">
        <v>369</v>
      </c>
      <c r="P78" s="107" t="s">
        <v>369</v>
      </c>
      <c r="Q78" s="100" t="s">
        <v>574</v>
      </c>
      <c r="R78" s="108">
        <v>0</v>
      </c>
      <c r="S78" s="103">
        <v>45900000.000000007</v>
      </c>
      <c r="T78" s="103">
        <v>45900000.000000007</v>
      </c>
      <c r="U78" s="103">
        <v>367200000.00000006</v>
      </c>
      <c r="V78" s="104">
        <f t="shared" ref="V78:V109" si="9">SUM(R78:U78)</f>
        <v>459000000.00000006</v>
      </c>
      <c r="W78" s="105">
        <v>0</v>
      </c>
      <c r="X78" s="106">
        <v>33.333333333333336</v>
      </c>
      <c r="Y78" s="106">
        <v>42.105263157894733</v>
      </c>
      <c r="Z78" s="106">
        <v>24.561403508771935</v>
      </c>
      <c r="AA78" s="109">
        <f t="shared" ref="AA78:AA109" si="10">SUM(W78:Z78)</f>
        <v>100</v>
      </c>
      <c r="AB78" s="110" t="s">
        <v>590</v>
      </c>
      <c r="AC78" s="169" t="e">
        <f t="shared" si="4"/>
        <v>#VALUE!</v>
      </c>
    </row>
    <row r="79" spans="1:32" ht="36" hidden="1" x14ac:dyDescent="0.25">
      <c r="A79" s="149">
        <v>57</v>
      </c>
      <c r="B79" s="150">
        <v>604</v>
      </c>
      <c r="C79" s="143">
        <v>43</v>
      </c>
      <c r="D79" s="143">
        <v>2</v>
      </c>
      <c r="E79" s="143">
        <v>53</v>
      </c>
      <c r="F79" s="101" t="s">
        <v>357</v>
      </c>
      <c r="G79" s="102" t="s">
        <v>369</v>
      </c>
      <c r="H79" s="103" t="s">
        <v>369</v>
      </c>
      <c r="I79" s="103" t="s">
        <v>369</v>
      </c>
      <c r="J79" s="103" t="s">
        <v>369</v>
      </c>
      <c r="K79" s="104">
        <f t="shared" si="8"/>
        <v>0</v>
      </c>
      <c r="L79" s="105" t="s">
        <v>369</v>
      </c>
      <c r="M79" s="106" t="s">
        <v>369</v>
      </c>
      <c r="N79" s="106" t="s">
        <v>369</v>
      </c>
      <c r="O79" s="106" t="s">
        <v>369</v>
      </c>
      <c r="P79" s="107" t="s">
        <v>369</v>
      </c>
      <c r="Q79" s="100" t="s">
        <v>575</v>
      </c>
      <c r="R79" s="108">
        <v>0</v>
      </c>
      <c r="S79" s="103">
        <v>135000000</v>
      </c>
      <c r="T79" s="103">
        <v>135000000</v>
      </c>
      <c r="U79" s="103">
        <v>1080000000</v>
      </c>
      <c r="V79" s="104">
        <f t="shared" si="9"/>
        <v>1350000000</v>
      </c>
      <c r="W79" s="105">
        <v>0</v>
      </c>
      <c r="X79" s="106">
        <v>50</v>
      </c>
      <c r="Y79" s="106">
        <v>50</v>
      </c>
      <c r="Z79" s="106">
        <v>0</v>
      </c>
      <c r="AA79" s="109">
        <f t="shared" si="10"/>
        <v>100</v>
      </c>
      <c r="AB79" s="110" t="s">
        <v>590</v>
      </c>
      <c r="AC79" s="169" t="e">
        <f t="shared" si="4"/>
        <v>#VALUE!</v>
      </c>
    </row>
    <row r="80" spans="1:32" ht="36" hidden="1" x14ac:dyDescent="0.25">
      <c r="A80" s="149">
        <v>57</v>
      </c>
      <c r="B80" s="150">
        <v>604</v>
      </c>
      <c r="C80" s="143">
        <v>43</v>
      </c>
      <c r="D80" s="143">
        <v>2</v>
      </c>
      <c r="E80" s="143">
        <v>65</v>
      </c>
      <c r="F80" s="101" t="s">
        <v>358</v>
      </c>
      <c r="G80" s="102" t="s">
        <v>369</v>
      </c>
      <c r="H80" s="103" t="s">
        <v>369</v>
      </c>
      <c r="I80" s="103" t="s">
        <v>369</v>
      </c>
      <c r="J80" s="103" t="s">
        <v>369</v>
      </c>
      <c r="K80" s="104">
        <f t="shared" si="8"/>
        <v>0</v>
      </c>
      <c r="L80" s="105" t="s">
        <v>369</v>
      </c>
      <c r="M80" s="106" t="s">
        <v>369</v>
      </c>
      <c r="N80" s="106" t="s">
        <v>369</v>
      </c>
      <c r="O80" s="106" t="s">
        <v>369</v>
      </c>
      <c r="P80" s="107" t="s">
        <v>369</v>
      </c>
      <c r="Q80" s="100" t="s">
        <v>576</v>
      </c>
      <c r="R80" s="108">
        <v>0</v>
      </c>
      <c r="S80" s="103">
        <v>47249999.999999985</v>
      </c>
      <c r="T80" s="103">
        <v>47249999.999999985</v>
      </c>
      <c r="U80" s="103">
        <v>377999999.99999988</v>
      </c>
      <c r="V80" s="104">
        <f t="shared" si="9"/>
        <v>472499999.99999988</v>
      </c>
      <c r="W80" s="105">
        <v>0</v>
      </c>
      <c r="X80" s="106">
        <v>29.824561403508792</v>
      </c>
      <c r="Y80" s="106">
        <v>42.105263157894761</v>
      </c>
      <c r="Z80" s="106">
        <v>28.070175438596511</v>
      </c>
      <c r="AA80" s="109">
        <f t="shared" si="10"/>
        <v>100.00000000000006</v>
      </c>
      <c r="AB80" s="110" t="s">
        <v>590</v>
      </c>
      <c r="AC80" s="169" t="e">
        <f t="shared" si="4"/>
        <v>#VALUE!</v>
      </c>
      <c r="AD80" s="152"/>
      <c r="AE80" s="152"/>
      <c r="AF80" s="152"/>
    </row>
    <row r="81" spans="1:33" ht="36" hidden="1" x14ac:dyDescent="0.25">
      <c r="A81" s="149">
        <v>57</v>
      </c>
      <c r="B81" s="150">
        <v>604</v>
      </c>
      <c r="C81" s="143">
        <v>43</v>
      </c>
      <c r="D81" s="143">
        <v>2</v>
      </c>
      <c r="E81" s="143">
        <v>66</v>
      </c>
      <c r="F81" s="101" t="s">
        <v>359</v>
      </c>
      <c r="G81" s="102" t="s">
        <v>369</v>
      </c>
      <c r="H81" s="103" t="s">
        <v>369</v>
      </c>
      <c r="I81" s="103" t="s">
        <v>369</v>
      </c>
      <c r="J81" s="103" t="s">
        <v>369</v>
      </c>
      <c r="K81" s="104">
        <f t="shared" si="8"/>
        <v>0</v>
      </c>
      <c r="L81" s="105" t="s">
        <v>369</v>
      </c>
      <c r="M81" s="106" t="s">
        <v>369</v>
      </c>
      <c r="N81" s="106" t="s">
        <v>369</v>
      </c>
      <c r="O81" s="106" t="s">
        <v>369</v>
      </c>
      <c r="P81" s="107" t="s">
        <v>369</v>
      </c>
      <c r="Q81" s="100" t="s">
        <v>577</v>
      </c>
      <c r="R81" s="108">
        <v>0</v>
      </c>
      <c r="S81" s="103">
        <v>35499999.999999993</v>
      </c>
      <c r="T81" s="103">
        <v>35499999.999999993</v>
      </c>
      <c r="U81" s="103">
        <v>248499999.99999994</v>
      </c>
      <c r="V81" s="104">
        <f t="shared" si="9"/>
        <v>319499999.99999994</v>
      </c>
      <c r="W81" s="105">
        <v>0</v>
      </c>
      <c r="X81" s="106">
        <v>24.637681159420293</v>
      </c>
      <c r="Y81" s="106">
        <v>34.782608695652186</v>
      </c>
      <c r="Z81" s="106">
        <v>40.579710144927546</v>
      </c>
      <c r="AA81" s="109">
        <f t="shared" si="10"/>
        <v>100.00000000000003</v>
      </c>
      <c r="AB81" s="110" t="s">
        <v>590</v>
      </c>
      <c r="AC81" s="169" t="e">
        <f t="shared" si="4"/>
        <v>#VALUE!</v>
      </c>
      <c r="AD81" s="152"/>
      <c r="AE81" s="152"/>
      <c r="AF81" s="152"/>
    </row>
    <row r="82" spans="1:33" ht="36" hidden="1" x14ac:dyDescent="0.25">
      <c r="A82" s="149">
        <v>57</v>
      </c>
      <c r="B82" s="150">
        <v>604</v>
      </c>
      <c r="C82" s="143">
        <v>43</v>
      </c>
      <c r="D82" s="143">
        <v>2</v>
      </c>
      <c r="E82" s="143">
        <v>67</v>
      </c>
      <c r="F82" s="101" t="s">
        <v>360</v>
      </c>
      <c r="G82" s="102" t="s">
        <v>369</v>
      </c>
      <c r="H82" s="103" t="s">
        <v>369</v>
      </c>
      <c r="I82" s="103" t="s">
        <v>369</v>
      </c>
      <c r="J82" s="103" t="s">
        <v>369</v>
      </c>
      <c r="K82" s="104">
        <f t="shared" si="8"/>
        <v>0</v>
      </c>
      <c r="L82" s="105" t="s">
        <v>369</v>
      </c>
      <c r="M82" s="106" t="s">
        <v>369</v>
      </c>
      <c r="N82" s="106" t="s">
        <v>369</v>
      </c>
      <c r="O82" s="106" t="s">
        <v>369</v>
      </c>
      <c r="P82" s="107" t="s">
        <v>369</v>
      </c>
      <c r="Q82" s="242" t="s">
        <v>578</v>
      </c>
      <c r="R82" s="108">
        <v>0</v>
      </c>
      <c r="S82" s="103">
        <v>45449999.999999963</v>
      </c>
      <c r="T82" s="103">
        <v>45449999.999999963</v>
      </c>
      <c r="U82" s="103">
        <v>363599999.99999976</v>
      </c>
      <c r="V82" s="104">
        <f t="shared" si="9"/>
        <v>454499999.9999997</v>
      </c>
      <c r="W82" s="247">
        <v>0</v>
      </c>
      <c r="X82" s="105">
        <v>30.909090909090946</v>
      </c>
      <c r="Y82" s="106">
        <v>43.636363636363704</v>
      </c>
      <c r="Z82" s="106">
        <v>25.454545454545485</v>
      </c>
      <c r="AA82" s="109">
        <f t="shared" si="10"/>
        <v>100.00000000000013</v>
      </c>
      <c r="AB82" s="110" t="s">
        <v>590</v>
      </c>
      <c r="AC82" s="169" t="e">
        <f t="shared" si="4"/>
        <v>#VALUE!</v>
      </c>
      <c r="AD82" s="240"/>
      <c r="AE82" s="240"/>
      <c r="AF82" s="240"/>
    </row>
    <row r="83" spans="1:33" ht="36" hidden="1" x14ac:dyDescent="0.25">
      <c r="A83" s="149">
        <v>57</v>
      </c>
      <c r="B83" s="150">
        <v>604</v>
      </c>
      <c r="C83" s="143">
        <v>43</v>
      </c>
      <c r="D83" s="143">
        <v>2</v>
      </c>
      <c r="E83" s="143">
        <v>75</v>
      </c>
      <c r="F83" s="101" t="s">
        <v>361</v>
      </c>
      <c r="G83" s="102" t="s">
        <v>369</v>
      </c>
      <c r="H83" s="103" t="s">
        <v>369</v>
      </c>
      <c r="I83" s="103" t="s">
        <v>369</v>
      </c>
      <c r="J83" s="103" t="s">
        <v>369</v>
      </c>
      <c r="K83" s="104">
        <f t="shared" si="8"/>
        <v>0</v>
      </c>
      <c r="L83" s="105" t="s">
        <v>369</v>
      </c>
      <c r="M83" s="106" t="s">
        <v>369</v>
      </c>
      <c r="N83" s="106" t="s">
        <v>369</v>
      </c>
      <c r="O83" s="106" t="s">
        <v>369</v>
      </c>
      <c r="P83" s="107" t="s">
        <v>369</v>
      </c>
      <c r="Q83" s="100" t="s">
        <v>579</v>
      </c>
      <c r="R83" s="108">
        <v>0</v>
      </c>
      <c r="S83" s="103">
        <v>51480000.000000007</v>
      </c>
      <c r="T83" s="103">
        <v>51480000.000000007</v>
      </c>
      <c r="U83" s="103">
        <v>411840000.00000006</v>
      </c>
      <c r="V83" s="104">
        <f t="shared" si="9"/>
        <v>514800000.00000006</v>
      </c>
      <c r="W83" s="247">
        <v>0</v>
      </c>
      <c r="X83" s="105">
        <v>33.333333333333357</v>
      </c>
      <c r="Y83" s="106">
        <v>38.095238095238116</v>
      </c>
      <c r="Z83" s="106">
        <v>28.57142857142858</v>
      </c>
      <c r="AA83" s="109">
        <f t="shared" si="10"/>
        <v>100.00000000000006</v>
      </c>
      <c r="AB83" s="110" t="s">
        <v>590</v>
      </c>
      <c r="AC83" s="169" t="e">
        <f t="shared" si="4"/>
        <v>#VALUE!</v>
      </c>
      <c r="AD83" s="152"/>
      <c r="AE83" s="152"/>
      <c r="AF83" s="152"/>
    </row>
    <row r="84" spans="1:33" ht="36" hidden="1" x14ac:dyDescent="0.25">
      <c r="A84" s="146">
        <v>57</v>
      </c>
      <c r="B84" s="147">
        <v>604</v>
      </c>
      <c r="C84" s="148">
        <v>43</v>
      </c>
      <c r="D84" s="148">
        <v>2</v>
      </c>
      <c r="E84" s="148">
        <v>76</v>
      </c>
      <c r="F84" s="93" t="s">
        <v>99</v>
      </c>
      <c r="G84" s="117">
        <v>3798782</v>
      </c>
      <c r="H84" s="118">
        <v>401201218</v>
      </c>
      <c r="I84" s="118">
        <v>0</v>
      </c>
      <c r="J84" s="118">
        <v>0</v>
      </c>
      <c r="K84" s="96">
        <f t="shared" si="8"/>
        <v>405000000</v>
      </c>
      <c r="L84" s="97">
        <v>0.94</v>
      </c>
      <c r="M84" s="98">
        <v>99.06</v>
      </c>
      <c r="N84" s="98">
        <v>0</v>
      </c>
      <c r="O84" s="98">
        <v>0</v>
      </c>
      <c r="P84" s="99">
        <v>100</v>
      </c>
      <c r="Q84" s="100" t="s">
        <v>511</v>
      </c>
      <c r="R84" s="119">
        <v>1000000</v>
      </c>
      <c r="S84" s="120">
        <f>+(405000000-R84)/10</f>
        <v>40400000</v>
      </c>
      <c r="T84" s="120">
        <f>+S84</f>
        <v>40400000</v>
      </c>
      <c r="U84" s="120">
        <f>+S84*8</f>
        <v>323200000</v>
      </c>
      <c r="V84" s="113">
        <f t="shared" si="9"/>
        <v>405000000</v>
      </c>
      <c r="W84" s="248">
        <v>0.94</v>
      </c>
      <c r="X84" s="122">
        <v>99.06</v>
      </c>
      <c r="Y84" s="123">
        <v>0</v>
      </c>
      <c r="Z84" s="123">
        <v>0</v>
      </c>
      <c r="AA84" s="124">
        <f t="shared" si="10"/>
        <v>100</v>
      </c>
      <c r="AB84" s="114" t="s">
        <v>591</v>
      </c>
      <c r="AC84" s="169">
        <f t="shared" si="4"/>
        <v>-2798782</v>
      </c>
      <c r="AD84" s="152"/>
      <c r="AE84" s="152"/>
      <c r="AF84" s="152"/>
    </row>
    <row r="85" spans="1:33" ht="24" hidden="1" x14ac:dyDescent="0.25">
      <c r="A85" s="149">
        <v>57</v>
      </c>
      <c r="B85" s="150">
        <v>604</v>
      </c>
      <c r="C85" s="143">
        <v>43</v>
      </c>
      <c r="D85" s="143">
        <v>2</v>
      </c>
      <c r="E85" s="143">
        <v>78</v>
      </c>
      <c r="F85" s="101" t="s">
        <v>362</v>
      </c>
      <c r="G85" s="102" t="s">
        <v>369</v>
      </c>
      <c r="H85" s="103" t="s">
        <v>369</v>
      </c>
      <c r="I85" s="103" t="s">
        <v>369</v>
      </c>
      <c r="J85" s="103" t="s">
        <v>369</v>
      </c>
      <c r="K85" s="104">
        <f t="shared" si="8"/>
        <v>0</v>
      </c>
      <c r="L85" s="105" t="s">
        <v>369</v>
      </c>
      <c r="M85" s="106" t="s">
        <v>369</v>
      </c>
      <c r="N85" s="106" t="s">
        <v>369</v>
      </c>
      <c r="O85" s="106" t="s">
        <v>369</v>
      </c>
      <c r="P85" s="107" t="s">
        <v>369</v>
      </c>
      <c r="Q85" s="100" t="s">
        <v>580</v>
      </c>
      <c r="R85" s="108">
        <v>0</v>
      </c>
      <c r="S85" s="103">
        <v>24839999.999999993</v>
      </c>
      <c r="T85" s="103">
        <v>24839999.999999993</v>
      </c>
      <c r="U85" s="103">
        <v>198719999.99999991</v>
      </c>
      <c r="V85" s="104">
        <f t="shared" si="9"/>
        <v>248399999.99999988</v>
      </c>
      <c r="W85" s="247">
        <v>0</v>
      </c>
      <c r="X85" s="105">
        <v>27.272727272727288</v>
      </c>
      <c r="Y85" s="106">
        <v>72.727272727272791</v>
      </c>
      <c r="Z85" s="106">
        <v>0</v>
      </c>
      <c r="AA85" s="109">
        <f t="shared" si="10"/>
        <v>100.00000000000009</v>
      </c>
      <c r="AB85" s="110" t="s">
        <v>590</v>
      </c>
      <c r="AC85" s="169" t="e">
        <f t="shared" si="4"/>
        <v>#VALUE!</v>
      </c>
      <c r="AD85" s="152"/>
      <c r="AE85" s="152"/>
      <c r="AF85" s="152"/>
    </row>
    <row r="86" spans="1:33" ht="36" hidden="1" x14ac:dyDescent="0.25">
      <c r="A86" s="146">
        <v>57</v>
      </c>
      <c r="B86" s="147">
        <v>604</v>
      </c>
      <c r="C86" s="148">
        <v>43</v>
      </c>
      <c r="D86" s="148">
        <v>2</v>
      </c>
      <c r="E86" s="148">
        <v>83</v>
      </c>
      <c r="F86" s="93" t="s">
        <v>100</v>
      </c>
      <c r="G86" s="117">
        <v>18384229</v>
      </c>
      <c r="H86" s="118">
        <v>1264115771</v>
      </c>
      <c r="I86" s="118">
        <v>0</v>
      </c>
      <c r="J86" s="118">
        <v>0</v>
      </c>
      <c r="K86" s="96">
        <f t="shared" si="8"/>
        <v>1282500000</v>
      </c>
      <c r="L86" s="97">
        <v>1.43</v>
      </c>
      <c r="M86" s="98">
        <v>98.57</v>
      </c>
      <c r="N86" s="98">
        <v>0</v>
      </c>
      <c r="O86" s="98">
        <v>0</v>
      </c>
      <c r="P86" s="99">
        <v>100</v>
      </c>
      <c r="Q86" s="100" t="s">
        <v>512</v>
      </c>
      <c r="R86" s="119">
        <v>1000000</v>
      </c>
      <c r="S86" s="120">
        <f>+(1282500000-R86)/10</f>
        <v>128150000</v>
      </c>
      <c r="T86" s="120">
        <f t="shared" ref="T86:T91" si="11">+S86</f>
        <v>128150000</v>
      </c>
      <c r="U86" s="120">
        <f t="shared" ref="U86:U91" si="12">+S86*8</f>
        <v>1025200000</v>
      </c>
      <c r="V86" s="113">
        <f t="shared" si="9"/>
        <v>1282500000</v>
      </c>
      <c r="W86" s="248">
        <v>1.43</v>
      </c>
      <c r="X86" s="122">
        <v>98.57</v>
      </c>
      <c r="Y86" s="123">
        <v>0</v>
      </c>
      <c r="Z86" s="123">
        <v>0</v>
      </c>
      <c r="AA86" s="124">
        <f t="shared" si="10"/>
        <v>100</v>
      </c>
      <c r="AB86" s="114" t="s">
        <v>591</v>
      </c>
      <c r="AC86" s="169">
        <f t="shared" si="4"/>
        <v>-17384229</v>
      </c>
      <c r="AD86" s="152"/>
      <c r="AE86" s="152"/>
      <c r="AF86" s="152"/>
    </row>
    <row r="87" spans="1:33" ht="36" hidden="1" x14ac:dyDescent="0.25">
      <c r="A87" s="146">
        <v>57</v>
      </c>
      <c r="B87" s="147">
        <v>604</v>
      </c>
      <c r="C87" s="148">
        <v>43</v>
      </c>
      <c r="D87" s="148">
        <v>2</v>
      </c>
      <c r="E87" s="148">
        <v>84</v>
      </c>
      <c r="F87" s="93" t="s">
        <v>101</v>
      </c>
      <c r="G87" s="117">
        <v>18384229</v>
      </c>
      <c r="H87" s="118">
        <v>1331615771</v>
      </c>
      <c r="I87" s="118">
        <v>0</v>
      </c>
      <c r="J87" s="118">
        <v>0</v>
      </c>
      <c r="K87" s="96">
        <f t="shared" si="8"/>
        <v>1350000000</v>
      </c>
      <c r="L87" s="97">
        <v>1.36</v>
      </c>
      <c r="M87" s="98">
        <v>98.64</v>
      </c>
      <c r="N87" s="98">
        <v>0</v>
      </c>
      <c r="O87" s="98">
        <v>0</v>
      </c>
      <c r="P87" s="99">
        <v>100</v>
      </c>
      <c r="Q87" s="100" t="s">
        <v>513</v>
      </c>
      <c r="R87" s="119">
        <v>1000000</v>
      </c>
      <c r="S87" s="120">
        <f>+(1350000000-R87)/10</f>
        <v>134900000</v>
      </c>
      <c r="T87" s="120">
        <f t="shared" si="11"/>
        <v>134900000</v>
      </c>
      <c r="U87" s="120">
        <f t="shared" si="12"/>
        <v>1079200000</v>
      </c>
      <c r="V87" s="113">
        <f t="shared" si="9"/>
        <v>1350000000</v>
      </c>
      <c r="W87" s="248">
        <v>1.36</v>
      </c>
      <c r="X87" s="122">
        <v>98.64</v>
      </c>
      <c r="Y87" s="123">
        <v>0</v>
      </c>
      <c r="Z87" s="123">
        <v>0</v>
      </c>
      <c r="AA87" s="124">
        <f t="shared" si="10"/>
        <v>100</v>
      </c>
      <c r="AB87" s="114" t="s">
        <v>591</v>
      </c>
      <c r="AC87" s="169">
        <f t="shared" si="4"/>
        <v>-17384229</v>
      </c>
      <c r="AD87" s="152"/>
      <c r="AE87" s="152"/>
      <c r="AF87" s="152"/>
    </row>
    <row r="88" spans="1:33" ht="48" hidden="1" x14ac:dyDescent="0.25">
      <c r="A88" s="146">
        <v>57</v>
      </c>
      <c r="B88" s="147">
        <v>604</v>
      </c>
      <c r="C88" s="148">
        <v>44</v>
      </c>
      <c r="D88" s="148">
        <v>1</v>
      </c>
      <c r="E88" s="148">
        <v>1</v>
      </c>
      <c r="F88" s="93" t="s">
        <v>102</v>
      </c>
      <c r="G88" s="117">
        <v>15320191</v>
      </c>
      <c r="H88" s="118">
        <v>709179809</v>
      </c>
      <c r="I88" s="118">
        <v>0</v>
      </c>
      <c r="J88" s="118">
        <v>0</v>
      </c>
      <c r="K88" s="96">
        <f t="shared" si="8"/>
        <v>724500000</v>
      </c>
      <c r="L88" s="97">
        <v>2.11</v>
      </c>
      <c r="M88" s="98">
        <v>97.89</v>
      </c>
      <c r="N88" s="98">
        <v>0</v>
      </c>
      <c r="O88" s="98">
        <v>0</v>
      </c>
      <c r="P88" s="99">
        <v>100</v>
      </c>
      <c r="Q88" s="100" t="s">
        <v>514</v>
      </c>
      <c r="R88" s="119">
        <v>1000000</v>
      </c>
      <c r="S88" s="120">
        <f>+(724500000-R88)/10</f>
        <v>72350000</v>
      </c>
      <c r="T88" s="120">
        <f t="shared" si="11"/>
        <v>72350000</v>
      </c>
      <c r="U88" s="120">
        <f t="shared" si="12"/>
        <v>578800000</v>
      </c>
      <c r="V88" s="113">
        <f t="shared" si="9"/>
        <v>724500000</v>
      </c>
      <c r="W88" s="248">
        <v>2.11</v>
      </c>
      <c r="X88" s="122">
        <v>97.89</v>
      </c>
      <c r="Y88" s="123">
        <v>0</v>
      </c>
      <c r="Z88" s="123">
        <v>0</v>
      </c>
      <c r="AA88" s="124">
        <f t="shared" si="10"/>
        <v>100</v>
      </c>
      <c r="AB88" s="114" t="s">
        <v>591</v>
      </c>
      <c r="AC88" s="169">
        <f t="shared" si="4"/>
        <v>-14320191</v>
      </c>
      <c r="AD88" s="152"/>
      <c r="AE88" s="152"/>
      <c r="AF88" s="152"/>
    </row>
    <row r="89" spans="1:33" ht="48" hidden="1" x14ac:dyDescent="0.25">
      <c r="A89" s="146">
        <v>57</v>
      </c>
      <c r="B89" s="147">
        <v>604</v>
      </c>
      <c r="C89" s="148">
        <v>44</v>
      </c>
      <c r="D89" s="148">
        <v>1</v>
      </c>
      <c r="E89" s="148">
        <v>2</v>
      </c>
      <c r="F89" s="93" t="s">
        <v>103</v>
      </c>
      <c r="G89" s="117">
        <v>15320191</v>
      </c>
      <c r="H89" s="118">
        <v>940179809</v>
      </c>
      <c r="I89" s="118">
        <v>0</v>
      </c>
      <c r="J89" s="118">
        <v>0</v>
      </c>
      <c r="K89" s="96">
        <f t="shared" si="8"/>
        <v>955500000</v>
      </c>
      <c r="L89" s="97">
        <v>1.6</v>
      </c>
      <c r="M89" s="98">
        <v>98.4</v>
      </c>
      <c r="N89" s="98">
        <v>0</v>
      </c>
      <c r="O89" s="98">
        <v>0</v>
      </c>
      <c r="P89" s="99">
        <v>100</v>
      </c>
      <c r="Q89" s="100" t="s">
        <v>516</v>
      </c>
      <c r="R89" s="119">
        <v>1000000</v>
      </c>
      <c r="S89" s="120">
        <f>+(955500000-R1719)/10</f>
        <v>95550000</v>
      </c>
      <c r="T89" s="120">
        <f t="shared" si="11"/>
        <v>95550000</v>
      </c>
      <c r="U89" s="120">
        <f t="shared" si="12"/>
        <v>764400000</v>
      </c>
      <c r="V89" s="113">
        <f t="shared" si="9"/>
        <v>956500000</v>
      </c>
      <c r="W89" s="248">
        <v>1.6</v>
      </c>
      <c r="X89" s="122">
        <v>98.4</v>
      </c>
      <c r="Y89" s="123">
        <v>0</v>
      </c>
      <c r="Z89" s="123">
        <v>0</v>
      </c>
      <c r="AA89" s="124">
        <f t="shared" si="10"/>
        <v>100</v>
      </c>
      <c r="AB89" s="114" t="s">
        <v>591</v>
      </c>
      <c r="AC89" s="169">
        <f t="shared" si="4"/>
        <v>-14320191</v>
      </c>
      <c r="AD89" s="152"/>
      <c r="AE89" s="152"/>
      <c r="AF89" s="152"/>
    </row>
    <row r="90" spans="1:33" ht="48" hidden="1" x14ac:dyDescent="0.25">
      <c r="A90" s="146">
        <v>57</v>
      </c>
      <c r="B90" s="147">
        <v>604</v>
      </c>
      <c r="C90" s="148">
        <v>44</v>
      </c>
      <c r="D90" s="148">
        <v>1</v>
      </c>
      <c r="E90" s="148">
        <v>3</v>
      </c>
      <c r="F90" s="93" t="s">
        <v>104</v>
      </c>
      <c r="G90" s="117">
        <v>15320191</v>
      </c>
      <c r="H90" s="118">
        <v>415179809</v>
      </c>
      <c r="I90" s="118">
        <v>0</v>
      </c>
      <c r="J90" s="118">
        <v>0</v>
      </c>
      <c r="K90" s="96">
        <f t="shared" si="8"/>
        <v>430500000</v>
      </c>
      <c r="L90" s="97">
        <v>3.56</v>
      </c>
      <c r="M90" s="98">
        <v>96.44</v>
      </c>
      <c r="N90" s="98">
        <v>0</v>
      </c>
      <c r="O90" s="98">
        <v>0</v>
      </c>
      <c r="P90" s="99">
        <v>100</v>
      </c>
      <c r="Q90" s="100" t="s">
        <v>517</v>
      </c>
      <c r="R90" s="119">
        <v>1000000</v>
      </c>
      <c r="S90" s="120">
        <f>+(430500000-R90)/10</f>
        <v>42950000</v>
      </c>
      <c r="T90" s="120">
        <f t="shared" si="11"/>
        <v>42950000</v>
      </c>
      <c r="U90" s="120">
        <f t="shared" si="12"/>
        <v>343600000</v>
      </c>
      <c r="V90" s="113">
        <f t="shared" si="9"/>
        <v>430500000</v>
      </c>
      <c r="W90" s="248">
        <v>3.56</v>
      </c>
      <c r="X90" s="122">
        <v>96.44</v>
      </c>
      <c r="Y90" s="123">
        <v>0</v>
      </c>
      <c r="Z90" s="123">
        <v>0</v>
      </c>
      <c r="AA90" s="124">
        <f t="shared" si="10"/>
        <v>100</v>
      </c>
      <c r="AB90" s="114" t="s">
        <v>591</v>
      </c>
      <c r="AC90" s="169">
        <f t="shared" si="4"/>
        <v>-14320191</v>
      </c>
      <c r="AD90" s="152"/>
      <c r="AE90" s="152"/>
      <c r="AF90" s="152"/>
    </row>
    <row r="91" spans="1:33" ht="60" hidden="1" x14ac:dyDescent="0.25">
      <c r="A91" s="146">
        <v>57</v>
      </c>
      <c r="B91" s="147">
        <v>604</v>
      </c>
      <c r="C91" s="148">
        <v>44</v>
      </c>
      <c r="D91" s="148">
        <v>1</v>
      </c>
      <c r="E91" s="148">
        <v>4</v>
      </c>
      <c r="F91" s="93" t="s">
        <v>105</v>
      </c>
      <c r="G91" s="117">
        <v>15320191</v>
      </c>
      <c r="H91" s="118">
        <v>163179809</v>
      </c>
      <c r="I91" s="118">
        <v>0</v>
      </c>
      <c r="J91" s="118">
        <v>0</v>
      </c>
      <c r="K91" s="96">
        <f t="shared" si="8"/>
        <v>178500000</v>
      </c>
      <c r="L91" s="97">
        <v>8.58</v>
      </c>
      <c r="M91" s="98">
        <v>91.42</v>
      </c>
      <c r="N91" s="98">
        <v>0</v>
      </c>
      <c r="O91" s="98">
        <v>0</v>
      </c>
      <c r="P91" s="99">
        <v>100</v>
      </c>
      <c r="Q91" s="100" t="s">
        <v>518</v>
      </c>
      <c r="R91" s="119">
        <v>1000000</v>
      </c>
      <c r="S91" s="120">
        <f>+(178500000-R91)/10</f>
        <v>17750000</v>
      </c>
      <c r="T91" s="120">
        <f t="shared" si="11"/>
        <v>17750000</v>
      </c>
      <c r="U91" s="120">
        <f t="shared" si="12"/>
        <v>142000000</v>
      </c>
      <c r="V91" s="113">
        <f t="shared" si="9"/>
        <v>178500000</v>
      </c>
      <c r="W91" s="248">
        <v>8.58</v>
      </c>
      <c r="X91" s="122">
        <v>91.42</v>
      </c>
      <c r="Y91" s="123">
        <v>0</v>
      </c>
      <c r="Z91" s="123">
        <v>0</v>
      </c>
      <c r="AA91" s="124">
        <f t="shared" si="10"/>
        <v>100</v>
      </c>
      <c r="AB91" s="114" t="s">
        <v>591</v>
      </c>
      <c r="AC91" s="169">
        <f t="shared" ref="AC91:AC116" si="13">+R91-G91</f>
        <v>-14320191</v>
      </c>
      <c r="AD91" s="152"/>
      <c r="AE91" s="240"/>
      <c r="AF91" s="240"/>
      <c r="AG91" s="240"/>
    </row>
    <row r="92" spans="1:33" ht="48" hidden="1" x14ac:dyDescent="0.25">
      <c r="A92" s="149">
        <v>57</v>
      </c>
      <c r="B92" s="150">
        <v>604</v>
      </c>
      <c r="C92" s="143">
        <v>44</v>
      </c>
      <c r="D92" s="143">
        <v>1</v>
      </c>
      <c r="E92" s="143">
        <v>6</v>
      </c>
      <c r="F92" s="101" t="s">
        <v>363</v>
      </c>
      <c r="G92" s="102" t="s">
        <v>369</v>
      </c>
      <c r="H92" s="103" t="s">
        <v>369</v>
      </c>
      <c r="I92" s="103" t="s">
        <v>369</v>
      </c>
      <c r="J92" s="103" t="s">
        <v>369</v>
      </c>
      <c r="K92" s="104">
        <f t="shared" si="8"/>
        <v>0</v>
      </c>
      <c r="L92" s="105" t="s">
        <v>369</v>
      </c>
      <c r="M92" s="106" t="s">
        <v>369</v>
      </c>
      <c r="N92" s="106" t="s">
        <v>369</v>
      </c>
      <c r="O92" s="106" t="s">
        <v>369</v>
      </c>
      <c r="P92" s="107" t="s">
        <v>369</v>
      </c>
      <c r="Q92" s="100" t="s">
        <v>581</v>
      </c>
      <c r="R92" s="108">
        <v>0</v>
      </c>
      <c r="S92" s="103">
        <v>195000000.00000003</v>
      </c>
      <c r="T92" s="103">
        <v>195000000.00000003</v>
      </c>
      <c r="U92" s="103">
        <v>1365000000.0000002</v>
      </c>
      <c r="V92" s="104">
        <f t="shared" si="9"/>
        <v>1755000000.0000002</v>
      </c>
      <c r="W92" s="247">
        <v>0</v>
      </c>
      <c r="X92" s="105">
        <v>24.275362318840585</v>
      </c>
      <c r="Y92" s="106">
        <v>47.826086956521763</v>
      </c>
      <c r="Z92" s="106">
        <v>27.898550724637687</v>
      </c>
      <c r="AA92" s="109">
        <f t="shared" si="10"/>
        <v>100.00000000000003</v>
      </c>
      <c r="AB92" s="110" t="s">
        <v>590</v>
      </c>
      <c r="AC92" s="169" t="e">
        <f t="shared" si="13"/>
        <v>#VALUE!</v>
      </c>
      <c r="AD92" s="152"/>
      <c r="AE92" s="240"/>
      <c r="AF92" s="240"/>
      <c r="AG92" s="240"/>
    </row>
    <row r="93" spans="1:33" ht="48" hidden="1" x14ac:dyDescent="0.25">
      <c r="A93" s="149">
        <v>57</v>
      </c>
      <c r="B93" s="150">
        <v>604</v>
      </c>
      <c r="C93" s="143">
        <v>44</v>
      </c>
      <c r="D93" s="143">
        <v>1</v>
      </c>
      <c r="E93" s="143">
        <v>8</v>
      </c>
      <c r="F93" s="101" t="s">
        <v>364</v>
      </c>
      <c r="G93" s="102" t="s">
        <v>369</v>
      </c>
      <c r="H93" s="103" t="s">
        <v>369</v>
      </c>
      <c r="I93" s="103" t="s">
        <v>369</v>
      </c>
      <c r="J93" s="103" t="s">
        <v>369</v>
      </c>
      <c r="K93" s="104">
        <f t="shared" si="8"/>
        <v>0</v>
      </c>
      <c r="L93" s="105" t="s">
        <v>369</v>
      </c>
      <c r="M93" s="106" t="s">
        <v>369</v>
      </c>
      <c r="N93" s="106" t="s">
        <v>369</v>
      </c>
      <c r="O93" s="106" t="s">
        <v>369</v>
      </c>
      <c r="P93" s="107" t="s">
        <v>369</v>
      </c>
      <c r="Q93" s="100" t="s">
        <v>582</v>
      </c>
      <c r="R93" s="108">
        <v>0</v>
      </c>
      <c r="S93" s="103">
        <v>29166666.666666679</v>
      </c>
      <c r="T93" s="103">
        <v>29166666.666666679</v>
      </c>
      <c r="U93" s="103">
        <v>204166666.66666675</v>
      </c>
      <c r="V93" s="104">
        <f t="shared" si="9"/>
        <v>262500000.00000012</v>
      </c>
      <c r="W93" s="247">
        <v>0</v>
      </c>
      <c r="X93" s="105">
        <v>3.7735849056603752</v>
      </c>
      <c r="Y93" s="106">
        <v>82.210242587600987</v>
      </c>
      <c r="Z93" s="106">
        <v>14.016172506738531</v>
      </c>
      <c r="AA93" s="109">
        <f t="shared" si="10"/>
        <v>99.999999999999886</v>
      </c>
      <c r="AB93" s="110" t="s">
        <v>590</v>
      </c>
      <c r="AC93" s="169" t="e">
        <f t="shared" si="13"/>
        <v>#VALUE!</v>
      </c>
      <c r="AD93" s="152"/>
      <c r="AE93" s="240"/>
      <c r="AF93" s="240"/>
      <c r="AG93" s="240"/>
    </row>
    <row r="94" spans="1:33" ht="24" hidden="1" x14ac:dyDescent="0.25">
      <c r="A94" s="149">
        <v>57</v>
      </c>
      <c r="B94" s="150">
        <v>604</v>
      </c>
      <c r="C94" s="143">
        <v>44</v>
      </c>
      <c r="D94" s="143">
        <v>2</v>
      </c>
      <c r="E94" s="143">
        <v>1</v>
      </c>
      <c r="F94" s="101" t="s">
        <v>365</v>
      </c>
      <c r="G94" s="102" t="s">
        <v>369</v>
      </c>
      <c r="H94" s="103" t="s">
        <v>369</v>
      </c>
      <c r="I94" s="103" t="s">
        <v>369</v>
      </c>
      <c r="J94" s="103" t="s">
        <v>369</v>
      </c>
      <c r="K94" s="104">
        <f t="shared" si="8"/>
        <v>0</v>
      </c>
      <c r="L94" s="105" t="s">
        <v>369</v>
      </c>
      <c r="M94" s="106" t="s">
        <v>369</v>
      </c>
      <c r="N94" s="106" t="s">
        <v>369</v>
      </c>
      <c r="O94" s="106" t="s">
        <v>369</v>
      </c>
      <c r="P94" s="107" t="s">
        <v>369</v>
      </c>
      <c r="Q94" s="100" t="s">
        <v>583</v>
      </c>
      <c r="R94" s="108">
        <v>0</v>
      </c>
      <c r="S94" s="103">
        <v>75000000</v>
      </c>
      <c r="T94" s="103">
        <v>75000000</v>
      </c>
      <c r="U94" s="103">
        <v>600000000</v>
      </c>
      <c r="V94" s="104">
        <f t="shared" si="9"/>
        <v>750000000</v>
      </c>
      <c r="W94" s="247">
        <v>44.680851063829778</v>
      </c>
      <c r="X94" s="105">
        <v>51.063829787234027</v>
      </c>
      <c r="Y94" s="106">
        <v>4.2553191489361684</v>
      </c>
      <c r="Z94" s="106">
        <v>0</v>
      </c>
      <c r="AA94" s="109">
        <f t="shared" si="10"/>
        <v>99.999999999999972</v>
      </c>
      <c r="AB94" s="110" t="s">
        <v>591</v>
      </c>
      <c r="AC94" s="169" t="e">
        <f t="shared" si="13"/>
        <v>#VALUE!</v>
      </c>
      <c r="AD94" s="152"/>
      <c r="AE94" s="240"/>
      <c r="AF94" s="240"/>
      <c r="AG94" s="240"/>
    </row>
    <row r="95" spans="1:33" ht="24" hidden="1" x14ac:dyDescent="0.25">
      <c r="A95" s="146">
        <v>57</v>
      </c>
      <c r="B95" s="147">
        <v>604</v>
      </c>
      <c r="C95" s="148">
        <v>44</v>
      </c>
      <c r="D95" s="148">
        <v>2</v>
      </c>
      <c r="E95" s="148">
        <v>5</v>
      </c>
      <c r="F95" s="285" t="s">
        <v>186</v>
      </c>
      <c r="G95" s="127">
        <v>49243470</v>
      </c>
      <c r="H95" s="126">
        <v>325756530</v>
      </c>
      <c r="I95" s="126">
        <v>0</v>
      </c>
      <c r="J95" s="126">
        <v>0</v>
      </c>
      <c r="K95" s="125">
        <f t="shared" si="8"/>
        <v>375000000</v>
      </c>
      <c r="L95" s="187">
        <v>13.13</v>
      </c>
      <c r="M95" s="181">
        <v>86.87</v>
      </c>
      <c r="N95" s="181">
        <v>0</v>
      </c>
      <c r="O95" s="181">
        <v>0</v>
      </c>
      <c r="P95" s="182">
        <v>100</v>
      </c>
      <c r="Q95" s="241" t="s">
        <v>521</v>
      </c>
      <c r="R95" s="278">
        <v>160714285.7142857</v>
      </c>
      <c r="S95" s="276">
        <v>145232500</v>
      </c>
      <c r="T95" s="276">
        <f>375000000-R95-S95</f>
        <v>69053214.285714298</v>
      </c>
      <c r="U95" s="276">
        <v>0</v>
      </c>
      <c r="V95" s="277">
        <f t="shared" si="9"/>
        <v>375000000</v>
      </c>
      <c r="W95" s="283">
        <v>43</v>
      </c>
      <c r="X95" s="279">
        <v>40</v>
      </c>
      <c r="Y95" s="280">
        <v>17</v>
      </c>
      <c r="Z95" s="280">
        <v>0</v>
      </c>
      <c r="AA95" s="281">
        <f t="shared" si="10"/>
        <v>100</v>
      </c>
      <c r="AB95" s="282" t="s">
        <v>592</v>
      </c>
      <c r="AC95" s="169">
        <f t="shared" si="13"/>
        <v>111470815.7142857</v>
      </c>
      <c r="AD95" s="152"/>
      <c r="AE95" s="152"/>
      <c r="AF95" s="152"/>
    </row>
    <row r="96" spans="1:33" ht="60" hidden="1" x14ac:dyDescent="0.25">
      <c r="A96" s="149">
        <v>57</v>
      </c>
      <c r="B96" s="150">
        <v>604</v>
      </c>
      <c r="C96" s="143">
        <v>44</v>
      </c>
      <c r="D96" s="143">
        <v>2</v>
      </c>
      <c r="E96" s="143">
        <v>6</v>
      </c>
      <c r="F96" s="101" t="s">
        <v>366</v>
      </c>
      <c r="G96" s="102" t="s">
        <v>369</v>
      </c>
      <c r="H96" s="103" t="s">
        <v>369</v>
      </c>
      <c r="I96" s="103" t="s">
        <v>369</v>
      </c>
      <c r="J96" s="103" t="s">
        <v>369</v>
      </c>
      <c r="K96" s="104">
        <f t="shared" si="8"/>
        <v>0</v>
      </c>
      <c r="L96" s="105" t="s">
        <v>369</v>
      </c>
      <c r="M96" s="106" t="s">
        <v>369</v>
      </c>
      <c r="N96" s="106" t="s">
        <v>369</v>
      </c>
      <c r="O96" s="106" t="s">
        <v>369</v>
      </c>
      <c r="P96" s="107" t="s">
        <v>369</v>
      </c>
      <c r="Q96" s="100" t="s">
        <v>584</v>
      </c>
      <c r="R96" s="171">
        <v>0</v>
      </c>
      <c r="S96" s="172">
        <v>166666666.66666663</v>
      </c>
      <c r="T96" s="172">
        <v>166666666.66666663</v>
      </c>
      <c r="U96" s="172">
        <v>1166666666.6666665</v>
      </c>
      <c r="V96" s="104">
        <f t="shared" si="9"/>
        <v>1499999999.9999998</v>
      </c>
      <c r="W96" s="250">
        <v>0</v>
      </c>
      <c r="X96" s="172">
        <v>44.680851063829785</v>
      </c>
      <c r="Y96" s="172">
        <v>51.063829787234049</v>
      </c>
      <c r="Z96" s="172">
        <v>4.2553191489361701</v>
      </c>
      <c r="AA96" s="104">
        <f t="shared" si="10"/>
        <v>100</v>
      </c>
      <c r="AB96" s="110" t="s">
        <v>590</v>
      </c>
      <c r="AC96" s="169" t="e">
        <f t="shared" si="13"/>
        <v>#VALUE!</v>
      </c>
      <c r="AD96" s="152"/>
      <c r="AE96" s="152"/>
      <c r="AF96" s="152"/>
    </row>
    <row r="97" spans="1:32" ht="36" hidden="1" x14ac:dyDescent="0.25">
      <c r="A97" s="146">
        <v>57</v>
      </c>
      <c r="B97" s="147">
        <v>604</v>
      </c>
      <c r="C97" s="148">
        <v>44</v>
      </c>
      <c r="D97" s="148">
        <v>2</v>
      </c>
      <c r="E97" s="148">
        <v>7</v>
      </c>
      <c r="F97" s="93" t="s">
        <v>187</v>
      </c>
      <c r="G97" s="117">
        <v>10385768</v>
      </c>
      <c r="H97" s="118">
        <v>239336170</v>
      </c>
      <c r="I97" s="118">
        <v>457928521</v>
      </c>
      <c r="J97" s="118">
        <v>792349541</v>
      </c>
      <c r="K97" s="96">
        <f t="shared" si="8"/>
        <v>1500000000</v>
      </c>
      <c r="L97" s="97">
        <v>10</v>
      </c>
      <c r="M97" s="98">
        <v>25</v>
      </c>
      <c r="N97" s="98">
        <v>12</v>
      </c>
      <c r="O97" s="98">
        <v>53</v>
      </c>
      <c r="P97" s="99">
        <v>100</v>
      </c>
      <c r="Q97" s="100" t="s">
        <v>522</v>
      </c>
      <c r="R97" s="252">
        <v>257338439</v>
      </c>
      <c r="S97" s="253">
        <f>1000000000-R97-T97-U97</f>
        <v>384733040</v>
      </c>
      <c r="T97" s="253">
        <v>357928521</v>
      </c>
      <c r="U97" s="253">
        <v>0</v>
      </c>
      <c r="V97" s="254">
        <f t="shared" si="9"/>
        <v>1000000000</v>
      </c>
      <c r="W97" s="274">
        <v>25</v>
      </c>
      <c r="X97" s="256">
        <v>38</v>
      </c>
      <c r="Y97" s="256">
        <v>37</v>
      </c>
      <c r="Z97" s="256">
        <v>0</v>
      </c>
      <c r="AA97" s="257">
        <f t="shared" si="10"/>
        <v>100</v>
      </c>
      <c r="AB97" s="258" t="s">
        <v>589</v>
      </c>
      <c r="AC97" s="169">
        <f t="shared" si="13"/>
        <v>246952671</v>
      </c>
      <c r="AD97" s="152"/>
      <c r="AE97" s="152"/>
      <c r="AF97" s="152"/>
    </row>
    <row r="98" spans="1:32" ht="36" hidden="1" x14ac:dyDescent="0.25">
      <c r="A98" s="146">
        <v>57</v>
      </c>
      <c r="B98" s="147">
        <v>604</v>
      </c>
      <c r="C98" s="148">
        <v>44</v>
      </c>
      <c r="D98" s="148">
        <v>2</v>
      </c>
      <c r="E98" s="148">
        <v>8</v>
      </c>
      <c r="F98" s="93" t="s">
        <v>64</v>
      </c>
      <c r="G98" s="117">
        <v>7660095</v>
      </c>
      <c r="H98" s="118">
        <v>777321034</v>
      </c>
      <c r="I98" s="118">
        <v>1176151857</v>
      </c>
      <c r="J98" s="118">
        <v>1038867014</v>
      </c>
      <c r="K98" s="96">
        <f t="shared" si="8"/>
        <v>3000000000</v>
      </c>
      <c r="L98" s="97">
        <v>19</v>
      </c>
      <c r="M98" s="98">
        <v>27</v>
      </c>
      <c r="N98" s="98">
        <v>45</v>
      </c>
      <c r="O98" s="98">
        <v>9</v>
      </c>
      <c r="P98" s="99">
        <v>100</v>
      </c>
      <c r="Q98" s="100" t="s">
        <v>523</v>
      </c>
      <c r="R98" s="252">
        <v>346417129</v>
      </c>
      <c r="S98" s="253">
        <f>3000000000-R98-T98-U98</f>
        <v>838564000</v>
      </c>
      <c r="T98" s="253">
        <v>1176151857</v>
      </c>
      <c r="U98" s="253">
        <v>638867014</v>
      </c>
      <c r="V98" s="254">
        <f t="shared" si="9"/>
        <v>3000000000</v>
      </c>
      <c r="W98" s="274">
        <v>12</v>
      </c>
      <c r="X98" s="256">
        <v>28</v>
      </c>
      <c r="Y98" s="256">
        <v>39</v>
      </c>
      <c r="Z98" s="256">
        <v>21</v>
      </c>
      <c r="AA98" s="257">
        <f t="shared" si="10"/>
        <v>100</v>
      </c>
      <c r="AB98" s="258" t="s">
        <v>589</v>
      </c>
      <c r="AC98" s="169">
        <f t="shared" si="13"/>
        <v>338757034</v>
      </c>
      <c r="AD98" s="152"/>
      <c r="AE98" s="152"/>
      <c r="AF98" s="152"/>
    </row>
    <row r="99" spans="1:32" ht="48" hidden="1" x14ac:dyDescent="0.25">
      <c r="A99" s="146">
        <v>57</v>
      </c>
      <c r="B99" s="147">
        <v>604</v>
      </c>
      <c r="C99" s="148">
        <v>44</v>
      </c>
      <c r="D99" s="148">
        <v>2</v>
      </c>
      <c r="E99" s="148">
        <v>10</v>
      </c>
      <c r="F99" s="93" t="s">
        <v>106</v>
      </c>
      <c r="G99" s="117">
        <v>142202010</v>
      </c>
      <c r="H99" s="118">
        <v>631297990</v>
      </c>
      <c r="I99" s="118">
        <v>0</v>
      </c>
      <c r="J99" s="118">
        <v>0</v>
      </c>
      <c r="K99" s="96">
        <f t="shared" si="8"/>
        <v>773500000</v>
      </c>
      <c r="L99" s="97">
        <v>18.38</v>
      </c>
      <c r="M99" s="98">
        <v>81.62</v>
      </c>
      <c r="N99" s="98">
        <v>0</v>
      </c>
      <c r="O99" s="98">
        <v>0</v>
      </c>
      <c r="P99" s="99">
        <v>100</v>
      </c>
      <c r="Q99" s="100" t="s">
        <v>519</v>
      </c>
      <c r="R99" s="243">
        <v>1000000</v>
      </c>
      <c r="S99" s="112">
        <f>+(773500000-R99)/10</f>
        <v>77250000</v>
      </c>
      <c r="T99" s="112">
        <f>+S99</f>
        <v>77250000</v>
      </c>
      <c r="U99" s="112">
        <f>+S99*8</f>
        <v>618000000</v>
      </c>
      <c r="V99" s="113">
        <f t="shared" si="9"/>
        <v>773500000</v>
      </c>
      <c r="W99" s="249">
        <v>18.38</v>
      </c>
      <c r="X99" s="123">
        <v>81.62</v>
      </c>
      <c r="Y99" s="123">
        <v>0</v>
      </c>
      <c r="Z99" s="123">
        <v>0</v>
      </c>
      <c r="AA99" s="124">
        <f t="shared" si="10"/>
        <v>100</v>
      </c>
      <c r="AB99" s="114" t="s">
        <v>591</v>
      </c>
      <c r="AC99" s="169">
        <f t="shared" si="13"/>
        <v>-141202010</v>
      </c>
      <c r="AD99" s="152"/>
      <c r="AE99" s="152"/>
      <c r="AF99" s="152"/>
    </row>
    <row r="100" spans="1:32" ht="36" hidden="1" x14ac:dyDescent="0.25">
      <c r="A100" s="149">
        <v>57</v>
      </c>
      <c r="B100" s="150">
        <v>604</v>
      </c>
      <c r="C100" s="143">
        <v>44</v>
      </c>
      <c r="D100" s="143">
        <v>5</v>
      </c>
      <c r="E100" s="143">
        <v>1</v>
      </c>
      <c r="F100" s="101" t="s">
        <v>367</v>
      </c>
      <c r="G100" s="102" t="s">
        <v>369</v>
      </c>
      <c r="H100" s="103" t="s">
        <v>369</v>
      </c>
      <c r="I100" s="103" t="s">
        <v>369</v>
      </c>
      <c r="J100" s="103" t="s">
        <v>369</v>
      </c>
      <c r="K100" s="104">
        <f t="shared" si="8"/>
        <v>0</v>
      </c>
      <c r="L100" s="105" t="s">
        <v>369</v>
      </c>
      <c r="M100" s="106" t="s">
        <v>369</v>
      </c>
      <c r="N100" s="106" t="s">
        <v>369</v>
      </c>
      <c r="O100" s="106" t="s">
        <v>369</v>
      </c>
      <c r="P100" s="107" t="s">
        <v>369</v>
      </c>
      <c r="Q100" s="100" t="s">
        <v>585</v>
      </c>
      <c r="R100" s="171">
        <v>0</v>
      </c>
      <c r="S100" s="172">
        <v>999999999.99999952</v>
      </c>
      <c r="T100" s="172">
        <v>999999999.99999952</v>
      </c>
      <c r="U100" s="172">
        <v>6999999999.9999962</v>
      </c>
      <c r="V100" s="104">
        <f t="shared" si="9"/>
        <v>8999999999.9999962</v>
      </c>
      <c r="W100" s="250">
        <v>0</v>
      </c>
      <c r="X100" s="106">
        <v>8.2802547770700698</v>
      </c>
      <c r="Y100" s="106">
        <v>30.573248407643337</v>
      </c>
      <c r="Z100" s="106">
        <v>61.146496815286675</v>
      </c>
      <c r="AA100" s="109">
        <f t="shared" si="10"/>
        <v>100.00000000000009</v>
      </c>
      <c r="AB100" s="110" t="s">
        <v>590</v>
      </c>
      <c r="AC100" s="169" t="e">
        <f t="shared" si="13"/>
        <v>#VALUE!</v>
      </c>
      <c r="AD100" s="152"/>
      <c r="AE100" s="152"/>
      <c r="AF100" s="152"/>
    </row>
    <row r="101" spans="1:32" ht="24" hidden="1" x14ac:dyDescent="0.25">
      <c r="A101" s="149">
        <v>57</v>
      </c>
      <c r="B101" s="150">
        <v>604</v>
      </c>
      <c r="C101" s="143">
        <v>44</v>
      </c>
      <c r="D101" s="143">
        <v>5</v>
      </c>
      <c r="E101" s="143">
        <v>2</v>
      </c>
      <c r="F101" s="101" t="s">
        <v>368</v>
      </c>
      <c r="G101" s="102" t="s">
        <v>369</v>
      </c>
      <c r="H101" s="103" t="s">
        <v>369</v>
      </c>
      <c r="I101" s="103" t="s">
        <v>369</v>
      </c>
      <c r="J101" s="103" t="s">
        <v>369</v>
      </c>
      <c r="K101" s="104">
        <f t="shared" si="8"/>
        <v>0</v>
      </c>
      <c r="L101" s="105" t="s">
        <v>369</v>
      </c>
      <c r="M101" s="106" t="s">
        <v>369</v>
      </c>
      <c r="N101" s="106" t="s">
        <v>369</v>
      </c>
      <c r="O101" s="106" t="s">
        <v>369</v>
      </c>
      <c r="P101" s="107" t="s">
        <v>369</v>
      </c>
      <c r="Q101" s="100" t="s">
        <v>586</v>
      </c>
      <c r="R101" s="171">
        <v>0</v>
      </c>
      <c r="S101" s="172">
        <v>833333333.33333373</v>
      </c>
      <c r="T101" s="172">
        <v>833333333.33333373</v>
      </c>
      <c r="U101" s="172">
        <v>5833333333.3333359</v>
      </c>
      <c r="V101" s="104">
        <f t="shared" si="9"/>
        <v>7500000000.0000038</v>
      </c>
      <c r="W101" s="250">
        <v>0</v>
      </c>
      <c r="X101" s="106">
        <v>0</v>
      </c>
      <c r="Y101" s="106">
        <v>23.809523809523778</v>
      </c>
      <c r="Z101" s="106">
        <v>76.19047619047609</v>
      </c>
      <c r="AA101" s="109">
        <f t="shared" si="10"/>
        <v>99.999999999999872</v>
      </c>
      <c r="AB101" s="110" t="s">
        <v>590</v>
      </c>
      <c r="AC101" s="169" t="e">
        <f t="shared" si="13"/>
        <v>#VALUE!</v>
      </c>
      <c r="AD101" s="152"/>
      <c r="AE101" s="152"/>
      <c r="AF101" s="152"/>
    </row>
    <row r="102" spans="1:32" ht="36" hidden="1" x14ac:dyDescent="0.25">
      <c r="A102" s="146">
        <v>57</v>
      </c>
      <c r="B102" s="147">
        <v>604</v>
      </c>
      <c r="C102" s="148">
        <v>44</v>
      </c>
      <c r="D102" s="148">
        <v>6</v>
      </c>
      <c r="E102" s="148">
        <v>1</v>
      </c>
      <c r="F102" s="285" t="s">
        <v>188</v>
      </c>
      <c r="G102" s="127">
        <v>62470680</v>
      </c>
      <c r="H102" s="126">
        <v>1050000000</v>
      </c>
      <c r="I102" s="126">
        <v>1887529320</v>
      </c>
      <c r="J102" s="126">
        <v>0</v>
      </c>
      <c r="K102" s="125">
        <f t="shared" si="8"/>
        <v>3000000000</v>
      </c>
      <c r="L102" s="183">
        <v>2.08</v>
      </c>
      <c r="M102" s="184">
        <v>35</v>
      </c>
      <c r="N102" s="184">
        <v>62.92</v>
      </c>
      <c r="O102" s="184">
        <v>0</v>
      </c>
      <c r="P102" s="185">
        <v>100</v>
      </c>
      <c r="Q102" s="186" t="s">
        <v>526</v>
      </c>
      <c r="R102" s="278">
        <v>30000000</v>
      </c>
      <c r="S102" s="276">
        <f>3000000000/5</f>
        <v>600000000</v>
      </c>
      <c r="T102" s="276">
        <v>1170000000</v>
      </c>
      <c r="U102" s="276">
        <f>3000000000-T102-S102-R102</f>
        <v>1200000000</v>
      </c>
      <c r="V102" s="277">
        <f t="shared" si="9"/>
        <v>3000000000</v>
      </c>
      <c r="W102" s="284">
        <v>1</v>
      </c>
      <c r="X102" s="280">
        <v>20</v>
      </c>
      <c r="Y102" s="280">
        <v>39</v>
      </c>
      <c r="Z102" s="280">
        <v>40</v>
      </c>
      <c r="AA102" s="281">
        <f t="shared" si="10"/>
        <v>100</v>
      </c>
      <c r="AB102" s="282" t="s">
        <v>592</v>
      </c>
      <c r="AC102" s="169">
        <f t="shared" si="13"/>
        <v>-32470680</v>
      </c>
      <c r="AD102" s="152"/>
      <c r="AE102" s="152"/>
      <c r="AF102" s="152"/>
    </row>
    <row r="103" spans="1:32" ht="48" hidden="1" x14ac:dyDescent="0.25">
      <c r="A103" s="146">
        <v>57</v>
      </c>
      <c r="B103" s="147">
        <v>604</v>
      </c>
      <c r="C103" s="148">
        <v>44</v>
      </c>
      <c r="D103" s="148">
        <v>7</v>
      </c>
      <c r="E103" s="148">
        <v>2</v>
      </c>
      <c r="F103" s="93" t="s">
        <v>108</v>
      </c>
      <c r="G103" s="117">
        <v>203339885</v>
      </c>
      <c r="H103" s="118">
        <v>301705963</v>
      </c>
      <c r="I103" s="118">
        <v>416817638</v>
      </c>
      <c r="J103" s="118">
        <v>0</v>
      </c>
      <c r="K103" s="96">
        <f t="shared" si="8"/>
        <v>921863486</v>
      </c>
      <c r="L103" s="97">
        <v>22.06</v>
      </c>
      <c r="M103" s="98">
        <v>32.729999999999997</v>
      </c>
      <c r="N103" s="98">
        <v>45.21</v>
      </c>
      <c r="O103" s="98">
        <v>0</v>
      </c>
      <c r="P103" s="99">
        <v>100</v>
      </c>
      <c r="Q103" s="100" t="s">
        <v>528</v>
      </c>
      <c r="R103" s="252">
        <v>102808585</v>
      </c>
      <c r="S103" s="253">
        <v>0</v>
      </c>
      <c r="T103" s="253">
        <v>0</v>
      </c>
      <c r="U103" s="253">
        <v>0</v>
      </c>
      <c r="V103" s="254">
        <f t="shared" si="9"/>
        <v>102808585</v>
      </c>
      <c r="W103" s="274">
        <v>100</v>
      </c>
      <c r="X103" s="256">
        <v>0</v>
      </c>
      <c r="Y103" s="256">
        <v>0</v>
      </c>
      <c r="Z103" s="256">
        <v>0</v>
      </c>
      <c r="AA103" s="257">
        <f t="shared" si="10"/>
        <v>100</v>
      </c>
      <c r="AB103" s="258" t="s">
        <v>589</v>
      </c>
      <c r="AC103" s="169">
        <f t="shared" si="13"/>
        <v>-100531300</v>
      </c>
      <c r="AD103" s="152"/>
      <c r="AE103" s="152"/>
      <c r="AF103" s="152"/>
    </row>
    <row r="104" spans="1:32" ht="24" hidden="1" x14ac:dyDescent="0.25">
      <c r="A104" s="146">
        <v>57</v>
      </c>
      <c r="B104" s="147">
        <v>604</v>
      </c>
      <c r="C104" s="148">
        <v>44</v>
      </c>
      <c r="D104" s="148">
        <v>8</v>
      </c>
      <c r="E104" s="148">
        <v>1</v>
      </c>
      <c r="F104" s="285" t="s">
        <v>189</v>
      </c>
      <c r="G104" s="127">
        <v>11179599</v>
      </c>
      <c r="H104" s="126">
        <v>888820401</v>
      </c>
      <c r="I104" s="126">
        <v>0</v>
      </c>
      <c r="J104" s="126">
        <v>0</v>
      </c>
      <c r="K104" s="125">
        <f t="shared" si="8"/>
        <v>900000000</v>
      </c>
      <c r="L104" s="183">
        <v>1.24</v>
      </c>
      <c r="M104" s="184">
        <v>98.76</v>
      </c>
      <c r="N104" s="184">
        <v>0</v>
      </c>
      <c r="O104" s="184">
        <v>0</v>
      </c>
      <c r="P104" s="185">
        <v>100</v>
      </c>
      <c r="Q104" s="186" t="s">
        <v>529</v>
      </c>
      <c r="R104" s="278">
        <v>36486486.486486495</v>
      </c>
      <c r="S104" s="276">
        <v>402334512</v>
      </c>
      <c r="T104" s="276">
        <f>900000000-R104-S104</f>
        <v>461179001.51351357</v>
      </c>
      <c r="U104" s="276">
        <v>0</v>
      </c>
      <c r="V104" s="277">
        <f t="shared" si="9"/>
        <v>900000000</v>
      </c>
      <c r="W104" s="284">
        <v>4</v>
      </c>
      <c r="X104" s="280">
        <v>45</v>
      </c>
      <c r="Y104" s="280">
        <v>51</v>
      </c>
      <c r="Z104" s="280">
        <v>0</v>
      </c>
      <c r="AA104" s="281">
        <f t="shared" si="10"/>
        <v>100</v>
      </c>
      <c r="AB104" s="282" t="s">
        <v>592</v>
      </c>
      <c r="AC104" s="169">
        <f t="shared" si="13"/>
        <v>25306887.486486495</v>
      </c>
      <c r="AD104" s="152"/>
      <c r="AE104" s="152"/>
      <c r="AF104" s="152"/>
    </row>
    <row r="105" spans="1:32" ht="24" hidden="1" x14ac:dyDescent="0.25">
      <c r="A105" s="146">
        <v>57</v>
      </c>
      <c r="B105" s="147">
        <v>604</v>
      </c>
      <c r="C105" s="148">
        <v>44</v>
      </c>
      <c r="D105" s="148">
        <v>8</v>
      </c>
      <c r="E105" s="148">
        <v>2</v>
      </c>
      <c r="F105" s="285" t="s">
        <v>190</v>
      </c>
      <c r="G105" s="127">
        <v>18632664</v>
      </c>
      <c r="H105" s="126">
        <v>1481367336</v>
      </c>
      <c r="I105" s="126">
        <v>0</v>
      </c>
      <c r="J105" s="126">
        <v>0</v>
      </c>
      <c r="K105" s="125">
        <f t="shared" si="8"/>
        <v>1500000000</v>
      </c>
      <c r="L105" s="183">
        <v>1.24</v>
      </c>
      <c r="M105" s="184">
        <v>98.76</v>
      </c>
      <c r="N105" s="184">
        <v>0</v>
      </c>
      <c r="O105" s="184">
        <v>0</v>
      </c>
      <c r="P105" s="185">
        <v>100</v>
      </c>
      <c r="Q105" s="186" t="s">
        <v>530</v>
      </c>
      <c r="R105" s="278">
        <v>60810810.810810804</v>
      </c>
      <c r="S105" s="276">
        <v>698321457</v>
      </c>
      <c r="T105" s="276">
        <f>1500000000-S105-R105</f>
        <v>740867732.1891892</v>
      </c>
      <c r="U105" s="276">
        <v>0</v>
      </c>
      <c r="V105" s="277">
        <f t="shared" si="9"/>
        <v>1500000000</v>
      </c>
      <c r="W105" s="284">
        <v>4</v>
      </c>
      <c r="X105" s="280">
        <v>47</v>
      </c>
      <c r="Y105" s="280">
        <v>49</v>
      </c>
      <c r="Z105" s="280">
        <v>0</v>
      </c>
      <c r="AA105" s="281">
        <f t="shared" si="10"/>
        <v>100</v>
      </c>
      <c r="AB105" s="282" t="s">
        <v>592</v>
      </c>
      <c r="AC105" s="169">
        <f t="shared" si="13"/>
        <v>42178146.810810804</v>
      </c>
      <c r="AD105" s="152"/>
      <c r="AE105" s="152"/>
      <c r="AF105" s="152"/>
    </row>
    <row r="106" spans="1:32" ht="36" hidden="1" x14ac:dyDescent="0.25">
      <c r="A106" s="146">
        <v>57</v>
      </c>
      <c r="B106" s="147">
        <v>604</v>
      </c>
      <c r="C106" s="148">
        <v>45</v>
      </c>
      <c r="D106" s="148">
        <v>1</v>
      </c>
      <c r="E106" s="148">
        <v>1</v>
      </c>
      <c r="F106" s="93" t="s">
        <v>109</v>
      </c>
      <c r="G106" s="117">
        <v>34470429</v>
      </c>
      <c r="H106" s="118">
        <v>362250000</v>
      </c>
      <c r="I106" s="118">
        <v>638279571</v>
      </c>
      <c r="J106" s="118">
        <v>0</v>
      </c>
      <c r="K106" s="96">
        <f t="shared" si="8"/>
        <v>1035000000</v>
      </c>
      <c r="L106" s="97">
        <v>3.33</v>
      </c>
      <c r="M106" s="98">
        <v>35</v>
      </c>
      <c r="N106" s="98">
        <v>61.67</v>
      </c>
      <c r="O106" s="98">
        <v>0</v>
      </c>
      <c r="P106" s="99">
        <v>100</v>
      </c>
      <c r="Q106" s="100" t="s">
        <v>531</v>
      </c>
      <c r="R106" s="119">
        <f>34470429+9274596</f>
        <v>43745025</v>
      </c>
      <c r="S106" s="120">
        <v>210000000</v>
      </c>
      <c r="T106" s="120">
        <f>450000000-R106-S106</f>
        <v>196254975</v>
      </c>
      <c r="U106" s="120">
        <v>0</v>
      </c>
      <c r="V106" s="113">
        <f t="shared" si="9"/>
        <v>450000000</v>
      </c>
      <c r="W106" s="122">
        <v>10</v>
      </c>
      <c r="X106" s="123">
        <v>47</v>
      </c>
      <c r="Y106" s="123">
        <v>43</v>
      </c>
      <c r="Z106" s="123">
        <v>0</v>
      </c>
      <c r="AA106" s="124">
        <f t="shared" si="10"/>
        <v>100</v>
      </c>
      <c r="AB106" s="114" t="s">
        <v>591</v>
      </c>
      <c r="AC106" s="169">
        <f t="shared" si="13"/>
        <v>9274596</v>
      </c>
      <c r="AD106" s="152"/>
      <c r="AE106" s="152"/>
      <c r="AF106" s="152"/>
    </row>
    <row r="107" spans="1:32" ht="24" hidden="1" x14ac:dyDescent="0.25">
      <c r="A107" s="146">
        <v>57</v>
      </c>
      <c r="B107" s="147">
        <v>604</v>
      </c>
      <c r="C107" s="148">
        <v>45</v>
      </c>
      <c r="D107" s="148">
        <v>5</v>
      </c>
      <c r="E107" s="148">
        <v>1</v>
      </c>
      <c r="F107" s="93" t="s">
        <v>66</v>
      </c>
      <c r="G107" s="117">
        <v>12730817</v>
      </c>
      <c r="H107" s="118">
        <v>401390607</v>
      </c>
      <c r="I107" s="118">
        <v>385878576</v>
      </c>
      <c r="J107" s="118">
        <v>0</v>
      </c>
      <c r="K107" s="96">
        <f t="shared" si="8"/>
        <v>800000000</v>
      </c>
      <c r="L107" s="97">
        <v>19</v>
      </c>
      <c r="M107" s="98">
        <v>48</v>
      </c>
      <c r="N107" s="98">
        <v>33</v>
      </c>
      <c r="O107" s="98">
        <v>0</v>
      </c>
      <c r="P107" s="99">
        <v>100</v>
      </c>
      <c r="Q107" s="100" t="s">
        <v>534</v>
      </c>
      <c r="R107" s="272">
        <v>129003828.92208301</v>
      </c>
      <c r="S107" s="273">
        <v>109117595.07791699</v>
      </c>
      <c r="T107" s="273">
        <f>317500000-S107-R107</f>
        <v>79378576.000000015</v>
      </c>
      <c r="U107" s="273">
        <v>0</v>
      </c>
      <c r="V107" s="254">
        <f t="shared" si="9"/>
        <v>317500000</v>
      </c>
      <c r="W107" s="255">
        <v>41</v>
      </c>
      <c r="X107" s="256">
        <v>34</v>
      </c>
      <c r="Y107" s="256">
        <v>25</v>
      </c>
      <c r="Z107" s="256">
        <v>0</v>
      </c>
      <c r="AA107" s="257">
        <f t="shared" si="10"/>
        <v>100</v>
      </c>
      <c r="AB107" s="258" t="s">
        <v>589</v>
      </c>
      <c r="AC107" s="169">
        <f t="shared" si="13"/>
        <v>116273011.92208301</v>
      </c>
      <c r="AD107" s="152"/>
      <c r="AE107" s="152"/>
      <c r="AF107" s="152"/>
    </row>
    <row r="108" spans="1:32" ht="36" hidden="1" x14ac:dyDescent="0.25">
      <c r="A108" s="146">
        <v>57</v>
      </c>
      <c r="B108" s="147">
        <v>604</v>
      </c>
      <c r="C108" s="148">
        <v>45</v>
      </c>
      <c r="D108" s="148">
        <v>5</v>
      </c>
      <c r="E108" s="148">
        <v>3</v>
      </c>
      <c r="F108" s="93" t="s">
        <v>192</v>
      </c>
      <c r="G108" s="117">
        <v>3443984</v>
      </c>
      <c r="H108" s="118">
        <v>106285207</v>
      </c>
      <c r="I108" s="118">
        <v>149470809</v>
      </c>
      <c r="J108" s="118">
        <v>0</v>
      </c>
      <c r="K108" s="96">
        <f t="shared" si="8"/>
        <v>259200000</v>
      </c>
      <c r="L108" s="97">
        <v>5</v>
      </c>
      <c r="M108" s="98">
        <v>40</v>
      </c>
      <c r="N108" s="98">
        <v>55</v>
      </c>
      <c r="O108" s="98">
        <v>0</v>
      </c>
      <c r="P108" s="99">
        <v>100</v>
      </c>
      <c r="Q108" s="100" t="s">
        <v>543</v>
      </c>
      <c r="R108" s="173">
        <v>0</v>
      </c>
      <c r="S108" s="120">
        <v>25920000</v>
      </c>
      <c r="T108" s="120">
        <v>25920000</v>
      </c>
      <c r="U108" s="120">
        <f>25920000*8</f>
        <v>207360000</v>
      </c>
      <c r="V108" s="113">
        <f t="shared" si="9"/>
        <v>259200000</v>
      </c>
      <c r="W108" s="122">
        <v>5</v>
      </c>
      <c r="X108" s="123">
        <v>40</v>
      </c>
      <c r="Y108" s="123">
        <v>55</v>
      </c>
      <c r="Z108" s="123">
        <v>0</v>
      </c>
      <c r="AA108" s="124">
        <f t="shared" si="10"/>
        <v>100</v>
      </c>
      <c r="AB108" s="114" t="s">
        <v>591</v>
      </c>
      <c r="AC108" s="169">
        <f t="shared" si="13"/>
        <v>-3443984</v>
      </c>
      <c r="AD108" s="152"/>
      <c r="AE108" s="152"/>
      <c r="AF108" s="152"/>
    </row>
    <row r="109" spans="1:32" ht="48" hidden="1" x14ac:dyDescent="0.25">
      <c r="A109" s="146">
        <v>57</v>
      </c>
      <c r="B109" s="147">
        <v>604</v>
      </c>
      <c r="C109" s="148">
        <v>45</v>
      </c>
      <c r="D109" s="148">
        <v>5</v>
      </c>
      <c r="E109" s="148">
        <v>4</v>
      </c>
      <c r="F109" s="93" t="s">
        <v>193</v>
      </c>
      <c r="G109" s="117">
        <v>3365712</v>
      </c>
      <c r="H109" s="118">
        <v>103869634</v>
      </c>
      <c r="I109" s="118">
        <v>99164654</v>
      </c>
      <c r="J109" s="118">
        <v>0</v>
      </c>
      <c r="K109" s="96">
        <f t="shared" si="8"/>
        <v>206400000</v>
      </c>
      <c r="L109" s="97">
        <v>5</v>
      </c>
      <c r="M109" s="98">
        <v>50</v>
      </c>
      <c r="N109" s="98">
        <v>45</v>
      </c>
      <c r="O109" s="98">
        <v>0</v>
      </c>
      <c r="P109" s="99">
        <v>100</v>
      </c>
      <c r="Q109" s="100" t="s">
        <v>544</v>
      </c>
      <c r="R109" s="196">
        <v>13506333</v>
      </c>
      <c r="S109" s="120">
        <v>128595778</v>
      </c>
      <c r="T109" s="120">
        <v>64297889</v>
      </c>
      <c r="U109" s="120">
        <v>0</v>
      </c>
      <c r="V109" s="197">
        <f t="shared" si="9"/>
        <v>206400000</v>
      </c>
      <c r="W109" s="190">
        <v>6</v>
      </c>
      <c r="X109" s="191">
        <v>64</v>
      </c>
      <c r="Y109" s="191">
        <v>30</v>
      </c>
      <c r="Z109" s="191">
        <v>0</v>
      </c>
      <c r="AA109" s="192">
        <f t="shared" si="10"/>
        <v>100</v>
      </c>
      <c r="AB109" s="198" t="s">
        <v>588</v>
      </c>
      <c r="AC109" s="169">
        <f t="shared" si="13"/>
        <v>10140621</v>
      </c>
      <c r="AD109" s="152"/>
      <c r="AE109" s="152"/>
      <c r="AF109" s="152"/>
    </row>
    <row r="110" spans="1:32" ht="36" hidden="1" x14ac:dyDescent="0.25">
      <c r="A110" s="146">
        <v>57</v>
      </c>
      <c r="B110" s="147">
        <v>604</v>
      </c>
      <c r="C110" s="148">
        <v>45</v>
      </c>
      <c r="D110" s="148">
        <v>5</v>
      </c>
      <c r="E110" s="148">
        <v>5</v>
      </c>
      <c r="F110" s="93" t="s">
        <v>194</v>
      </c>
      <c r="G110" s="117">
        <v>3228736</v>
      </c>
      <c r="H110" s="118">
        <v>99642381</v>
      </c>
      <c r="I110" s="118">
        <v>77128883</v>
      </c>
      <c r="J110" s="118">
        <v>0</v>
      </c>
      <c r="K110" s="96">
        <f t="shared" ref="K110:K115" si="14">SUM(G110:J110)</f>
        <v>180000000</v>
      </c>
      <c r="L110" s="97">
        <v>5</v>
      </c>
      <c r="M110" s="98">
        <v>55</v>
      </c>
      <c r="N110" s="98">
        <v>40</v>
      </c>
      <c r="O110" s="98">
        <v>0</v>
      </c>
      <c r="P110" s="99">
        <v>100</v>
      </c>
      <c r="Q110" s="100" t="s">
        <v>545</v>
      </c>
      <c r="R110" s="173">
        <v>0</v>
      </c>
      <c r="S110" s="120">
        <v>18000000</v>
      </c>
      <c r="T110" s="120">
        <v>18000000</v>
      </c>
      <c r="U110" s="120">
        <f>18000000*8</f>
        <v>144000000</v>
      </c>
      <c r="V110" s="113">
        <f t="shared" ref="V110:V115" si="15">SUM(R110:U110)</f>
        <v>180000000</v>
      </c>
      <c r="W110" s="122">
        <v>5</v>
      </c>
      <c r="X110" s="123">
        <v>55</v>
      </c>
      <c r="Y110" s="123">
        <v>40</v>
      </c>
      <c r="Z110" s="123">
        <v>0</v>
      </c>
      <c r="AA110" s="124">
        <f t="shared" ref="AA110:AA115" si="16">SUM(W110:Z110)</f>
        <v>100</v>
      </c>
      <c r="AB110" s="114" t="s">
        <v>591</v>
      </c>
      <c r="AC110" s="169">
        <f t="shared" si="13"/>
        <v>-3228736</v>
      </c>
      <c r="AD110" s="152"/>
      <c r="AE110" s="152"/>
      <c r="AF110" s="152"/>
    </row>
    <row r="111" spans="1:32" ht="36" hidden="1" x14ac:dyDescent="0.25">
      <c r="A111" s="146">
        <v>57</v>
      </c>
      <c r="B111" s="147">
        <v>604</v>
      </c>
      <c r="C111" s="148">
        <v>45</v>
      </c>
      <c r="D111" s="148">
        <v>5</v>
      </c>
      <c r="E111" s="148">
        <v>6</v>
      </c>
      <c r="F111" s="93" t="s">
        <v>195</v>
      </c>
      <c r="G111" s="117">
        <v>3467901</v>
      </c>
      <c r="H111" s="118">
        <v>107023298</v>
      </c>
      <c r="I111" s="118">
        <v>150508801</v>
      </c>
      <c r="J111" s="118">
        <v>0</v>
      </c>
      <c r="K111" s="96">
        <f t="shared" si="14"/>
        <v>261000000</v>
      </c>
      <c r="L111" s="97">
        <v>5</v>
      </c>
      <c r="M111" s="98">
        <v>40</v>
      </c>
      <c r="N111" s="98">
        <v>55</v>
      </c>
      <c r="O111" s="98">
        <v>0</v>
      </c>
      <c r="P111" s="99">
        <v>100</v>
      </c>
      <c r="Q111" s="100" t="s">
        <v>546</v>
      </c>
      <c r="R111" s="246">
        <v>0</v>
      </c>
      <c r="S111" s="120">
        <v>26100000</v>
      </c>
      <c r="T111" s="120">
        <v>26100000</v>
      </c>
      <c r="U111" s="120">
        <f>26100000*8</f>
        <v>208800000</v>
      </c>
      <c r="V111" s="113">
        <f t="shared" si="15"/>
        <v>261000000</v>
      </c>
      <c r="W111" s="122">
        <v>5</v>
      </c>
      <c r="X111" s="123">
        <v>40</v>
      </c>
      <c r="Y111" s="123">
        <v>55</v>
      </c>
      <c r="Z111" s="123">
        <v>0</v>
      </c>
      <c r="AA111" s="124">
        <f t="shared" si="16"/>
        <v>100</v>
      </c>
      <c r="AB111" s="114" t="s">
        <v>591</v>
      </c>
      <c r="AC111" s="169">
        <f t="shared" si="13"/>
        <v>-3467901</v>
      </c>
      <c r="AD111" s="152"/>
      <c r="AE111" s="152"/>
      <c r="AF111" s="152"/>
    </row>
    <row r="112" spans="1:32" ht="48" hidden="1" x14ac:dyDescent="0.25">
      <c r="A112" s="146">
        <v>57</v>
      </c>
      <c r="B112" s="147">
        <v>604</v>
      </c>
      <c r="C112" s="148">
        <v>45</v>
      </c>
      <c r="D112" s="148">
        <v>5</v>
      </c>
      <c r="E112" s="148">
        <v>7</v>
      </c>
      <c r="F112" s="93" t="s">
        <v>117</v>
      </c>
      <c r="G112" s="117">
        <v>3837945</v>
      </c>
      <c r="H112" s="118">
        <v>283500000</v>
      </c>
      <c r="I112" s="118">
        <v>522662055</v>
      </c>
      <c r="J112" s="118">
        <v>0</v>
      </c>
      <c r="K112" s="96">
        <f t="shared" si="14"/>
        <v>810000000</v>
      </c>
      <c r="L112" s="97">
        <v>0.47</v>
      </c>
      <c r="M112" s="98">
        <v>35</v>
      </c>
      <c r="N112" s="98">
        <v>64.53</v>
      </c>
      <c r="O112" s="98">
        <v>0</v>
      </c>
      <c r="P112" s="99">
        <v>100</v>
      </c>
      <c r="Q112" s="100" t="s">
        <v>547</v>
      </c>
      <c r="R112" s="119">
        <v>1000000</v>
      </c>
      <c r="S112" s="120">
        <f>+(810000000-R112)/10</f>
        <v>80900000</v>
      </c>
      <c r="T112" s="120">
        <f>+S112</f>
        <v>80900000</v>
      </c>
      <c r="U112" s="120">
        <f>+S112*8</f>
        <v>647200000</v>
      </c>
      <c r="V112" s="113">
        <f t="shared" si="15"/>
        <v>810000000</v>
      </c>
      <c r="W112" s="122">
        <v>5</v>
      </c>
      <c r="X112" s="123">
        <v>35</v>
      </c>
      <c r="Y112" s="123">
        <v>60</v>
      </c>
      <c r="Z112" s="123">
        <v>0</v>
      </c>
      <c r="AA112" s="124">
        <f t="shared" si="16"/>
        <v>100</v>
      </c>
      <c r="AB112" s="114" t="s">
        <v>591</v>
      </c>
      <c r="AC112" s="169">
        <f t="shared" si="13"/>
        <v>-2837945</v>
      </c>
      <c r="AD112" s="152"/>
      <c r="AE112" s="152"/>
      <c r="AF112" s="152"/>
    </row>
    <row r="113" spans="1:32" ht="36" hidden="1" x14ac:dyDescent="0.25">
      <c r="A113" s="146">
        <v>57</v>
      </c>
      <c r="B113" s="147">
        <v>604</v>
      </c>
      <c r="C113" s="148">
        <v>45</v>
      </c>
      <c r="D113" s="148">
        <v>5</v>
      </c>
      <c r="E113" s="148">
        <v>9</v>
      </c>
      <c r="F113" s="93" t="s">
        <v>67</v>
      </c>
      <c r="G113" s="117">
        <v>6501650</v>
      </c>
      <c r="H113" s="118">
        <v>204046725</v>
      </c>
      <c r="I113" s="118">
        <v>159451626</v>
      </c>
      <c r="J113" s="118">
        <v>0</v>
      </c>
      <c r="K113" s="96">
        <f t="shared" si="14"/>
        <v>370000001</v>
      </c>
      <c r="L113" s="97">
        <v>3</v>
      </c>
      <c r="M113" s="98">
        <v>55</v>
      </c>
      <c r="N113" s="98">
        <v>42</v>
      </c>
      <c r="O113" s="98">
        <v>0</v>
      </c>
      <c r="P113" s="99">
        <v>100</v>
      </c>
      <c r="Q113" s="100" t="s">
        <v>548</v>
      </c>
      <c r="R113" s="173">
        <v>100000000</v>
      </c>
      <c r="S113" s="120">
        <v>270000001</v>
      </c>
      <c r="T113" s="120">
        <v>0</v>
      </c>
      <c r="U113" s="120">
        <v>0</v>
      </c>
      <c r="V113" s="113">
        <f t="shared" si="15"/>
        <v>370000001</v>
      </c>
      <c r="W113" s="122">
        <v>27</v>
      </c>
      <c r="X113" s="123">
        <v>73</v>
      </c>
      <c r="Y113" s="123">
        <v>0</v>
      </c>
      <c r="Z113" s="123">
        <v>0</v>
      </c>
      <c r="AA113" s="124">
        <f t="shared" si="16"/>
        <v>100</v>
      </c>
      <c r="AB113" s="114" t="s">
        <v>588</v>
      </c>
      <c r="AC113" s="169">
        <f t="shared" si="13"/>
        <v>93498350</v>
      </c>
      <c r="AD113" s="152"/>
      <c r="AE113" s="152"/>
      <c r="AF113" s="152"/>
    </row>
    <row r="114" spans="1:32" ht="48" hidden="1" x14ac:dyDescent="0.25">
      <c r="A114" s="146">
        <v>57</v>
      </c>
      <c r="B114" s="147">
        <v>604</v>
      </c>
      <c r="C114" s="148">
        <v>45</v>
      </c>
      <c r="D114" s="148">
        <v>5</v>
      </c>
      <c r="E114" s="148">
        <v>11</v>
      </c>
      <c r="F114" s="93" t="s">
        <v>113</v>
      </c>
      <c r="G114" s="117">
        <v>19849764</v>
      </c>
      <c r="H114" s="118">
        <v>171675000</v>
      </c>
      <c r="I114" s="118">
        <v>298975235</v>
      </c>
      <c r="J114" s="118">
        <v>0</v>
      </c>
      <c r="K114" s="96">
        <f t="shared" si="14"/>
        <v>490499999</v>
      </c>
      <c r="L114" s="97">
        <v>4.05</v>
      </c>
      <c r="M114" s="98">
        <v>35</v>
      </c>
      <c r="N114" s="98">
        <v>60.95</v>
      </c>
      <c r="O114" s="98">
        <v>0</v>
      </c>
      <c r="P114" s="99">
        <v>100</v>
      </c>
      <c r="Q114" s="100" t="s">
        <v>536</v>
      </c>
      <c r="R114" s="119">
        <v>1000000</v>
      </c>
      <c r="S114" s="120">
        <f>+(490500000-R114)/10</f>
        <v>48950000</v>
      </c>
      <c r="T114" s="120">
        <f>+S114</f>
        <v>48950000</v>
      </c>
      <c r="U114" s="120">
        <f>+S114*8</f>
        <v>391600000</v>
      </c>
      <c r="V114" s="113">
        <f t="shared" si="15"/>
        <v>490500000</v>
      </c>
      <c r="W114" s="122">
        <v>4.05</v>
      </c>
      <c r="X114" s="123">
        <v>35</v>
      </c>
      <c r="Y114" s="123">
        <v>60.95</v>
      </c>
      <c r="Z114" s="123">
        <v>0</v>
      </c>
      <c r="AA114" s="124">
        <f t="shared" si="16"/>
        <v>100</v>
      </c>
      <c r="AB114" s="114" t="s">
        <v>591</v>
      </c>
      <c r="AC114" s="169">
        <f t="shared" si="13"/>
        <v>-18849764</v>
      </c>
      <c r="AD114" s="152"/>
      <c r="AE114" s="152"/>
      <c r="AF114" s="152"/>
    </row>
    <row r="115" spans="1:32" ht="24" hidden="1" x14ac:dyDescent="0.25">
      <c r="A115" s="146">
        <v>57</v>
      </c>
      <c r="B115" s="147">
        <v>604</v>
      </c>
      <c r="C115" s="148">
        <v>46</v>
      </c>
      <c r="D115" s="148">
        <v>3</v>
      </c>
      <c r="E115" s="148">
        <v>2</v>
      </c>
      <c r="F115" s="93" t="s">
        <v>119</v>
      </c>
      <c r="G115" s="117">
        <v>28184400</v>
      </c>
      <c r="H115" s="118">
        <v>50000000</v>
      </c>
      <c r="I115" s="118">
        <v>21815600</v>
      </c>
      <c r="J115" s="118">
        <v>0</v>
      </c>
      <c r="K115" s="96">
        <f t="shared" si="14"/>
        <v>100000000</v>
      </c>
      <c r="L115" s="97">
        <v>28.18</v>
      </c>
      <c r="M115" s="98">
        <v>50</v>
      </c>
      <c r="N115" s="98">
        <v>21.82</v>
      </c>
      <c r="O115" s="98">
        <v>0</v>
      </c>
      <c r="P115" s="99">
        <v>100</v>
      </c>
      <c r="Q115" s="100" t="s">
        <v>550</v>
      </c>
      <c r="R115" s="119">
        <v>1000000</v>
      </c>
      <c r="S115" s="120">
        <f>+(100000000-R115)/10</f>
        <v>9900000</v>
      </c>
      <c r="T115" s="120">
        <f>+S115</f>
        <v>9900000</v>
      </c>
      <c r="U115" s="120">
        <f>+S115*8</f>
        <v>79200000</v>
      </c>
      <c r="V115" s="113">
        <f t="shared" si="15"/>
        <v>100000000</v>
      </c>
      <c r="W115" s="122">
        <v>28.18</v>
      </c>
      <c r="X115" s="123">
        <v>50</v>
      </c>
      <c r="Y115" s="123">
        <v>21.82</v>
      </c>
      <c r="Z115" s="123">
        <v>0</v>
      </c>
      <c r="AA115" s="124">
        <f t="shared" si="16"/>
        <v>100</v>
      </c>
      <c r="AB115" s="114" t="s">
        <v>591</v>
      </c>
      <c r="AC115" s="169">
        <f t="shared" si="13"/>
        <v>-27184400</v>
      </c>
      <c r="AD115" s="152"/>
      <c r="AE115" s="152"/>
      <c r="AF115" s="152"/>
    </row>
    <row r="116" spans="1:32" ht="19.5" hidden="1" customHeight="1" thickBot="1" x14ac:dyDescent="0.3">
      <c r="A116" s="153" t="s">
        <v>162</v>
      </c>
      <c r="B116" s="154"/>
      <c r="C116" s="154"/>
      <c r="D116" s="154"/>
      <c r="E116" s="154"/>
      <c r="F116" s="155"/>
      <c r="G116" s="156">
        <f t="shared" ref="G116:V116" si="17">SUM(G14:G115)</f>
        <v>3593269217</v>
      </c>
      <c r="H116" s="157">
        <f t="shared" si="17"/>
        <v>30584928634</v>
      </c>
      <c r="I116" s="157">
        <f t="shared" si="17"/>
        <v>30554610626</v>
      </c>
      <c r="J116" s="157">
        <f t="shared" si="17"/>
        <v>3901066815</v>
      </c>
      <c r="K116" s="158">
        <f t="shared" si="17"/>
        <v>68633875292</v>
      </c>
      <c r="L116" s="159">
        <f t="shared" si="17"/>
        <v>666.38</v>
      </c>
      <c r="M116" s="157">
        <f t="shared" si="17"/>
        <v>3425.8900000000003</v>
      </c>
      <c r="N116" s="157">
        <f t="shared" si="17"/>
        <v>2180.58</v>
      </c>
      <c r="O116" s="157">
        <f t="shared" si="17"/>
        <v>327.14999999999998</v>
      </c>
      <c r="P116" s="157">
        <f t="shared" si="17"/>
        <v>6600</v>
      </c>
      <c r="Q116" s="160">
        <f t="shared" si="17"/>
        <v>0</v>
      </c>
      <c r="R116" s="156">
        <f t="shared" si="17"/>
        <v>4032200045.3534403</v>
      </c>
      <c r="S116" s="157">
        <f t="shared" si="17"/>
        <v>18534009057.203419</v>
      </c>
      <c r="T116" s="157">
        <f t="shared" si="17"/>
        <v>19796338132.422581</v>
      </c>
      <c r="U116" s="157">
        <f t="shared" si="17"/>
        <v>70335876494.806671</v>
      </c>
      <c r="V116" s="158">
        <f t="shared" si="17"/>
        <v>112698423729.78612</v>
      </c>
      <c r="W116" s="161"/>
      <c r="X116" s="162"/>
      <c r="Y116" s="162"/>
      <c r="Z116" s="162"/>
      <c r="AA116" s="162"/>
      <c r="AB116" s="163"/>
      <c r="AC116" s="169">
        <f t="shared" si="13"/>
        <v>438930828.35344028</v>
      </c>
    </row>
    <row r="117" spans="1:32" ht="24.75" hidden="1" customHeight="1" thickBot="1" x14ac:dyDescent="0.3">
      <c r="A117" s="164"/>
      <c r="B117" s="164"/>
      <c r="C117" s="164"/>
      <c r="D117" s="164"/>
      <c r="E117" s="164"/>
      <c r="F117" s="164"/>
      <c r="G117" s="165"/>
      <c r="H117" s="165"/>
      <c r="I117" s="165"/>
      <c r="J117" s="165"/>
      <c r="K117" s="165"/>
      <c r="L117" s="165"/>
      <c r="M117" s="165"/>
      <c r="N117" s="165"/>
      <c r="O117" s="165"/>
      <c r="P117" s="165"/>
      <c r="Q117" s="166"/>
      <c r="R117" s="156">
        <f>+R116-G116</f>
        <v>438930828.35344028</v>
      </c>
      <c r="S117" s="157">
        <f>+S116-H116</f>
        <v>-12050919576.796581</v>
      </c>
      <c r="T117" s="157">
        <f>+T116-I116</f>
        <v>-10758272493.577419</v>
      </c>
      <c r="U117" s="157">
        <f>+U116-J116</f>
        <v>66434809679.806671</v>
      </c>
      <c r="V117" s="158">
        <f>+V116-K116</f>
        <v>44064548437.786118</v>
      </c>
      <c r="W117" s="167"/>
      <c r="X117" s="167"/>
      <c r="Y117" s="167"/>
      <c r="Z117" s="167"/>
      <c r="AA117" s="167"/>
      <c r="AB117" s="168"/>
      <c r="AC117" s="169">
        <f>+R117-G117</f>
        <v>438930828.35344028</v>
      </c>
    </row>
    <row r="118" spans="1:32" s="167" customFormat="1" ht="19.5" hidden="1" customHeight="1" thickBot="1" x14ac:dyDescent="0.3">
      <c r="A118" s="164" t="s">
        <v>599</v>
      </c>
      <c r="B118" s="164"/>
      <c r="C118" s="164"/>
      <c r="D118" s="164"/>
      <c r="E118" s="164"/>
      <c r="F118" s="164"/>
      <c r="G118" s="165"/>
      <c r="H118" s="165"/>
      <c r="I118" s="165"/>
      <c r="J118" s="165"/>
      <c r="K118" s="165"/>
      <c r="L118" s="165"/>
      <c r="M118" s="165"/>
      <c r="N118" s="165"/>
      <c r="O118" s="165"/>
      <c r="P118" s="165"/>
      <c r="Q118" s="166"/>
      <c r="R118" s="165"/>
      <c r="S118" s="165"/>
      <c r="T118" s="165"/>
      <c r="U118" s="165"/>
      <c r="V118" s="165"/>
      <c r="AB118" s="168"/>
      <c r="AC118" s="169"/>
    </row>
    <row r="119" spans="1:32" ht="36.75" hidden="1" thickBot="1" x14ac:dyDescent="0.3">
      <c r="A119" s="193">
        <v>57</v>
      </c>
      <c r="B119" s="194">
        <v>604</v>
      </c>
      <c r="C119" s="162">
        <v>22</v>
      </c>
      <c r="D119" s="162">
        <v>14</v>
      </c>
      <c r="E119" s="162">
        <v>21</v>
      </c>
      <c r="F119" s="195" t="s">
        <v>594</v>
      </c>
      <c r="G119" s="199"/>
      <c r="H119" s="200"/>
      <c r="I119" s="200"/>
      <c r="J119" s="200"/>
      <c r="K119" s="201"/>
      <c r="L119" s="202"/>
      <c r="M119" s="203"/>
      <c r="N119" s="203"/>
      <c r="O119" s="203"/>
      <c r="P119" s="204"/>
      <c r="Q119" s="205"/>
      <c r="R119" s="206">
        <v>475320754.4318254</v>
      </c>
      <c r="S119" s="200">
        <f>1786197020-R119-T119</f>
        <v>665554925.5681746</v>
      </c>
      <c r="T119" s="200">
        <v>645321340</v>
      </c>
      <c r="U119" s="200"/>
      <c r="V119" s="201">
        <v>1786197020.2315395</v>
      </c>
      <c r="W119" s="224">
        <v>25</v>
      </c>
      <c r="X119" s="203">
        <v>39</v>
      </c>
      <c r="Y119" s="203">
        <v>36</v>
      </c>
      <c r="Z119" s="203"/>
      <c r="AA119" s="204">
        <f>SUM(W119:Z119)</f>
        <v>100</v>
      </c>
      <c r="AB119" s="207" t="s">
        <v>589</v>
      </c>
      <c r="AC119" s="169">
        <f>+R119-G119</f>
        <v>475320754.4318254</v>
      </c>
      <c r="AD119" s="169"/>
      <c r="AE119" s="152"/>
      <c r="AF119" s="152"/>
    </row>
    <row r="120" spans="1:32" ht="6.75" customHeight="1" thickBot="1" x14ac:dyDescent="0.3"/>
    <row r="121" spans="1:32" ht="19.5" customHeight="1" thickBot="1" x14ac:dyDescent="0.3">
      <c r="A121" s="153" t="s">
        <v>162</v>
      </c>
      <c r="B121" s="154"/>
      <c r="C121" s="154"/>
      <c r="D121" s="154"/>
      <c r="E121" s="154"/>
      <c r="F121" s="155"/>
      <c r="G121" s="156">
        <f>+G116+G119</f>
        <v>3593269217</v>
      </c>
      <c r="H121" s="157">
        <f t="shared" ref="H121:V121" si="18">+H116+H119</f>
        <v>30584928634</v>
      </c>
      <c r="I121" s="157">
        <f t="shared" si="18"/>
        <v>30554610626</v>
      </c>
      <c r="J121" s="157">
        <f t="shared" si="18"/>
        <v>3901066815</v>
      </c>
      <c r="K121" s="158">
        <f t="shared" si="18"/>
        <v>68633875292</v>
      </c>
      <c r="L121" s="159">
        <f t="shared" si="18"/>
        <v>666.38</v>
      </c>
      <c r="M121" s="157">
        <f t="shared" si="18"/>
        <v>3425.8900000000003</v>
      </c>
      <c r="N121" s="157">
        <f t="shared" si="18"/>
        <v>2180.58</v>
      </c>
      <c r="O121" s="157">
        <f t="shared" si="18"/>
        <v>327.14999999999998</v>
      </c>
      <c r="P121" s="157">
        <f t="shared" si="18"/>
        <v>6600</v>
      </c>
      <c r="Q121" s="160">
        <f t="shared" si="18"/>
        <v>0</v>
      </c>
      <c r="R121" s="156">
        <f t="shared" si="18"/>
        <v>4507520799.7852659</v>
      </c>
      <c r="S121" s="157">
        <f t="shared" si="18"/>
        <v>19199563982.771595</v>
      </c>
      <c r="T121" s="157">
        <f t="shared" si="18"/>
        <v>20441659472.422581</v>
      </c>
      <c r="U121" s="157">
        <f t="shared" si="18"/>
        <v>70335876494.806671</v>
      </c>
      <c r="V121" s="158">
        <f t="shared" si="18"/>
        <v>114484620750.01765</v>
      </c>
      <c r="W121" s="161"/>
      <c r="X121" s="162"/>
      <c r="Y121" s="162"/>
      <c r="Z121" s="162"/>
      <c r="AA121" s="162"/>
      <c r="AB121" s="163"/>
      <c r="AC121" s="169">
        <f>+R121-G121</f>
        <v>914251582.78526592</v>
      </c>
    </row>
    <row r="122" spans="1:32" ht="24.75" customHeight="1" thickBot="1" x14ac:dyDescent="0.3">
      <c r="A122" s="164"/>
      <c r="B122" s="164"/>
      <c r="C122" s="164"/>
      <c r="D122" s="164"/>
      <c r="E122" s="164"/>
      <c r="F122" s="164"/>
      <c r="G122" s="165"/>
      <c r="H122" s="165"/>
      <c r="I122" s="165"/>
      <c r="J122" s="165"/>
      <c r="K122" s="165"/>
      <c r="L122" s="165"/>
      <c r="M122" s="165"/>
      <c r="N122" s="165"/>
      <c r="O122" s="165"/>
      <c r="P122" s="165"/>
      <c r="Q122" s="166"/>
      <c r="R122" s="156">
        <f>+R121-G121</f>
        <v>914251582.78526592</v>
      </c>
      <c r="S122" s="157">
        <f>+S121-H121</f>
        <v>-11385364651.228405</v>
      </c>
      <c r="T122" s="157">
        <f>+T121-I121</f>
        <v>-10112951153.577419</v>
      </c>
      <c r="U122" s="157">
        <f>+U121-J121</f>
        <v>66434809679.806671</v>
      </c>
      <c r="V122" s="158">
        <f>+V121-K121</f>
        <v>45850745458.017654</v>
      </c>
      <c r="W122" s="167"/>
      <c r="X122" s="167"/>
      <c r="Y122" s="167"/>
      <c r="Z122" s="167"/>
      <c r="AA122" s="167"/>
      <c r="AB122" s="168"/>
    </row>
    <row r="124" spans="1:32" x14ac:dyDescent="0.25">
      <c r="K124" s="128" t="s">
        <v>595</v>
      </c>
      <c r="R124" s="170">
        <f>+R122</f>
        <v>914251582.78526592</v>
      </c>
    </row>
    <row r="125" spans="1:32" x14ac:dyDescent="0.25">
      <c r="K125" s="128" t="s">
        <v>596</v>
      </c>
      <c r="R125" s="151">
        <f>+R22+R95+R102+R104+R105</f>
        <v>914251583.01158309</v>
      </c>
    </row>
    <row r="126" spans="1:32" x14ac:dyDescent="0.25">
      <c r="K126" s="128" t="s">
        <v>597</v>
      </c>
      <c r="R126" s="151">
        <f>+R124-R125</f>
        <v>-0.22631716728210449</v>
      </c>
    </row>
    <row r="127" spans="1:32" x14ac:dyDescent="0.25">
      <c r="R127" s="151"/>
      <c r="S127" s="151"/>
      <c r="T127" s="151"/>
      <c r="U127" s="151"/>
      <c r="V127" s="151"/>
    </row>
    <row r="128" spans="1:32" x14ac:dyDescent="0.25">
      <c r="R128" s="151"/>
      <c r="S128" s="151"/>
      <c r="T128" s="151"/>
      <c r="U128" s="151"/>
      <c r="V128" s="151"/>
    </row>
  </sheetData>
  <autoFilter ref="A13:AG119">
    <filterColumn colId="17">
      <filters>
        <filter val="54.967.710"/>
      </filters>
    </filterColumn>
  </autoFilter>
  <sortState ref="A14:AB231">
    <sortCondition sortBy="cellColor" ref="R14:R231" dxfId="42"/>
  </sortState>
  <mergeCells count="5">
    <mergeCell ref="R12:V12"/>
    <mergeCell ref="A9:P9"/>
    <mergeCell ref="A10:P10"/>
    <mergeCell ref="R9:AA9"/>
    <mergeCell ref="R10:AA10"/>
  </mergeCells>
  <conditionalFormatting sqref="A9:A10">
    <cfRule type="cellIs" dxfId="41" priority="6" stopIfTrue="1" operator="equal">
      <formula>"NO"</formula>
    </cfRule>
  </conditionalFormatting>
  <conditionalFormatting sqref="R29">
    <cfRule type="cellIs" dxfId="40" priority="3" operator="equal">
      <formula>"No figura"</formula>
    </cfRule>
  </conditionalFormatting>
  <conditionalFormatting sqref="R9">
    <cfRule type="cellIs" dxfId="39" priority="2" stopIfTrue="1" operator="equal">
      <formula>"NO"</formula>
    </cfRule>
  </conditionalFormatting>
  <conditionalFormatting sqref="R10">
    <cfRule type="cellIs" dxfId="38" priority="1" stopIfTrue="1" operator="equal">
      <formula>"NO"</formula>
    </cfRule>
  </conditionalFormatting>
  <printOptions horizontalCentered="1"/>
  <pageMargins left="0" right="0" top="0.39370078740157483" bottom="0" header="0" footer="0"/>
  <pageSetup paperSize="290" scale="79" fitToHeight="3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8"/>
  <sheetViews>
    <sheetView topLeftCell="A52" workbookViewId="0">
      <selection activeCell="A9" sqref="A9:IV9"/>
    </sheetView>
  </sheetViews>
  <sheetFormatPr baseColWidth="10" defaultColWidth="92.28515625" defaultRowHeight="12" x14ac:dyDescent="0.2"/>
  <cols>
    <col min="1" max="1" width="14.7109375" style="29" customWidth="1"/>
    <col min="2" max="2" width="10.42578125" style="29" customWidth="1"/>
    <col min="3" max="3" width="13.42578125" style="29" customWidth="1"/>
    <col min="4" max="4" width="16.42578125" style="29" customWidth="1"/>
    <col min="5" max="5" width="103.42578125" style="57" customWidth="1"/>
    <col min="6" max="16384" width="92.28515625" style="29"/>
  </cols>
  <sheetData>
    <row r="1" spans="1:5" s="22" customFormat="1" x14ac:dyDescent="0.2">
      <c r="A1" s="18"/>
      <c r="B1" s="19"/>
      <c r="C1" s="20"/>
      <c r="D1" s="19"/>
      <c r="E1" s="21" t="s">
        <v>1</v>
      </c>
    </row>
    <row r="2" spans="1:5" s="22" customFormat="1" ht="12.75" thickBot="1" x14ac:dyDescent="0.25">
      <c r="A2" s="18"/>
      <c r="B2" s="19"/>
      <c r="C2" s="20"/>
      <c r="D2" s="19"/>
      <c r="E2" s="23" t="s">
        <v>2</v>
      </c>
    </row>
    <row r="3" spans="1:5" s="22" customFormat="1" x14ac:dyDescent="0.2">
      <c r="A3" s="437"/>
      <c r="B3" s="438"/>
      <c r="C3" s="438"/>
      <c r="D3" s="438"/>
      <c r="E3" s="439"/>
    </row>
    <row r="4" spans="1:5" s="22" customFormat="1" x14ac:dyDescent="0.2">
      <c r="A4" s="440" t="s">
        <v>197</v>
      </c>
      <c r="B4" s="441"/>
      <c r="C4" s="441"/>
      <c r="D4" s="441"/>
      <c r="E4" s="442"/>
    </row>
    <row r="5" spans="1:5" s="22" customFormat="1" x14ac:dyDescent="0.2">
      <c r="A5" s="440" t="s">
        <v>4</v>
      </c>
      <c r="B5" s="441"/>
      <c r="C5" s="441"/>
      <c r="D5" s="441"/>
      <c r="E5" s="442"/>
    </row>
    <row r="6" spans="1:5" s="22" customFormat="1" ht="9.75" customHeight="1" x14ac:dyDescent="0.2">
      <c r="A6" s="433"/>
      <c r="B6" s="434"/>
      <c r="C6" s="434"/>
      <c r="D6" s="434"/>
      <c r="E6" s="435"/>
    </row>
    <row r="7" spans="1:5" s="22" customFormat="1" x14ac:dyDescent="0.2">
      <c r="A7" s="440" t="s">
        <v>198</v>
      </c>
      <c r="B7" s="441"/>
      <c r="C7" s="441"/>
      <c r="D7" s="441"/>
      <c r="E7" s="442"/>
    </row>
    <row r="8" spans="1:5" s="22" customFormat="1" ht="8.25" customHeight="1" thickBot="1" x14ac:dyDescent="0.25">
      <c r="A8" s="443"/>
      <c r="B8" s="444"/>
      <c r="C8" s="444"/>
      <c r="D8" s="444"/>
      <c r="E8" s="445"/>
    </row>
    <row r="9" spans="1:5" s="22" customFormat="1" ht="12.75" thickBot="1" x14ac:dyDescent="0.25">
      <c r="A9" s="24" t="s">
        <v>5</v>
      </c>
      <c r="B9" s="25" t="s">
        <v>6</v>
      </c>
      <c r="C9" s="26" t="s">
        <v>7</v>
      </c>
      <c r="D9" s="25" t="s">
        <v>10</v>
      </c>
      <c r="E9" s="27" t="s">
        <v>199</v>
      </c>
    </row>
    <row r="10" spans="1:5" x14ac:dyDescent="0.2">
      <c r="A10" s="446">
        <v>5</v>
      </c>
      <c r="B10" s="447"/>
      <c r="C10" s="447"/>
      <c r="D10" s="447"/>
      <c r="E10" s="28" t="s">
        <v>200</v>
      </c>
    </row>
    <row r="11" spans="1:5" x14ac:dyDescent="0.2">
      <c r="A11" s="30">
        <v>5</v>
      </c>
      <c r="B11" s="436">
        <v>320</v>
      </c>
      <c r="C11" s="436"/>
      <c r="D11" s="436"/>
      <c r="E11" s="31" t="s">
        <v>201</v>
      </c>
    </row>
    <row r="12" spans="1:5" s="22" customFormat="1" x14ac:dyDescent="0.2">
      <c r="A12" s="32">
        <v>5</v>
      </c>
      <c r="B12" s="33">
        <v>320</v>
      </c>
      <c r="C12" s="33">
        <v>23</v>
      </c>
      <c r="D12" s="33">
        <v>0</v>
      </c>
      <c r="E12" s="31" t="s">
        <v>202</v>
      </c>
    </row>
    <row r="13" spans="1:5" s="22" customFormat="1" x14ac:dyDescent="0.2">
      <c r="A13" s="32">
        <v>5</v>
      </c>
      <c r="B13" s="33">
        <v>320</v>
      </c>
      <c r="C13" s="33">
        <v>23</v>
      </c>
      <c r="D13" s="33">
        <v>2</v>
      </c>
      <c r="E13" s="31" t="s">
        <v>203</v>
      </c>
    </row>
    <row r="14" spans="1:5" s="22" customFormat="1" x14ac:dyDescent="0.2">
      <c r="A14" s="32">
        <v>5</v>
      </c>
      <c r="B14" s="33">
        <v>320</v>
      </c>
      <c r="C14" s="33">
        <v>24</v>
      </c>
      <c r="D14" s="33">
        <v>0</v>
      </c>
      <c r="E14" s="31" t="s">
        <v>204</v>
      </c>
    </row>
    <row r="15" spans="1:5" s="22" customFormat="1" x14ac:dyDescent="0.2">
      <c r="A15" s="32">
        <v>5</v>
      </c>
      <c r="B15" s="33">
        <v>320</v>
      </c>
      <c r="C15" s="33">
        <v>24</v>
      </c>
      <c r="D15" s="33">
        <v>7</v>
      </c>
      <c r="E15" s="31" t="s">
        <v>205</v>
      </c>
    </row>
    <row r="16" spans="1:5" x14ac:dyDescent="0.2">
      <c r="A16" s="30">
        <v>5</v>
      </c>
      <c r="B16" s="448">
        <v>335</v>
      </c>
      <c r="C16" s="449"/>
      <c r="D16" s="450"/>
      <c r="E16" s="34" t="s">
        <v>206</v>
      </c>
    </row>
    <row r="17" spans="1:5" ht="12.75" thickBot="1" x14ac:dyDescent="0.25">
      <c r="A17" s="32">
        <v>5</v>
      </c>
      <c r="B17" s="33">
        <v>335</v>
      </c>
      <c r="C17" s="33">
        <v>21</v>
      </c>
      <c r="D17" s="33">
        <v>0</v>
      </c>
      <c r="E17" s="31" t="s">
        <v>207</v>
      </c>
    </row>
    <row r="18" spans="1:5" x14ac:dyDescent="0.2">
      <c r="A18" s="446">
        <v>20</v>
      </c>
      <c r="B18" s="447"/>
      <c r="C18" s="447"/>
      <c r="D18" s="447"/>
      <c r="E18" s="28" t="s">
        <v>296</v>
      </c>
    </row>
    <row r="19" spans="1:5" x14ac:dyDescent="0.2">
      <c r="A19" s="35">
        <v>20</v>
      </c>
      <c r="B19" s="451">
        <v>301</v>
      </c>
      <c r="C19" s="452"/>
      <c r="D19" s="453"/>
      <c r="E19" s="31" t="s">
        <v>208</v>
      </c>
    </row>
    <row r="20" spans="1:5" ht="12.75" thickBot="1" x14ac:dyDescent="0.25">
      <c r="A20" s="48">
        <v>20</v>
      </c>
      <c r="B20" s="36">
        <v>301</v>
      </c>
      <c r="C20" s="36">
        <v>16</v>
      </c>
      <c r="D20" s="36">
        <v>0</v>
      </c>
      <c r="E20" s="31" t="s">
        <v>209</v>
      </c>
    </row>
    <row r="21" spans="1:5" x14ac:dyDescent="0.2">
      <c r="A21" s="446">
        <v>26</v>
      </c>
      <c r="B21" s="447"/>
      <c r="C21" s="447"/>
      <c r="D21" s="447"/>
      <c r="E21" s="37" t="s">
        <v>210</v>
      </c>
    </row>
    <row r="22" spans="1:5" x14ac:dyDescent="0.2">
      <c r="A22" s="30">
        <v>26</v>
      </c>
      <c r="B22" s="436">
        <v>366</v>
      </c>
      <c r="C22" s="436"/>
      <c r="D22" s="436"/>
      <c r="E22" s="31" t="s">
        <v>210</v>
      </c>
    </row>
    <row r="23" spans="1:5" x14ac:dyDescent="0.2">
      <c r="A23" s="38">
        <v>26</v>
      </c>
      <c r="B23" s="39">
        <v>366</v>
      </c>
      <c r="C23" s="39">
        <v>1</v>
      </c>
      <c r="D23" s="39">
        <v>0</v>
      </c>
      <c r="E23" s="31" t="s">
        <v>211</v>
      </c>
    </row>
    <row r="24" spans="1:5" x14ac:dyDescent="0.2">
      <c r="A24" s="38">
        <v>26</v>
      </c>
      <c r="B24" s="39">
        <v>366</v>
      </c>
      <c r="C24" s="39">
        <v>21</v>
      </c>
      <c r="D24" s="39">
        <v>0</v>
      </c>
      <c r="E24" s="31" t="s">
        <v>212</v>
      </c>
    </row>
    <row r="25" spans="1:5" x14ac:dyDescent="0.2">
      <c r="A25" s="38">
        <v>26</v>
      </c>
      <c r="B25" s="39">
        <v>366</v>
      </c>
      <c r="C25" s="39">
        <v>22</v>
      </c>
      <c r="D25" s="39">
        <v>0</v>
      </c>
      <c r="E25" s="31" t="s">
        <v>213</v>
      </c>
    </row>
    <row r="26" spans="1:5" x14ac:dyDescent="0.2">
      <c r="A26" s="38">
        <v>26</v>
      </c>
      <c r="B26" s="39">
        <v>366</v>
      </c>
      <c r="C26" s="39">
        <v>23</v>
      </c>
      <c r="D26" s="39">
        <v>0</v>
      </c>
      <c r="E26" s="31" t="s">
        <v>214</v>
      </c>
    </row>
    <row r="27" spans="1:5" x14ac:dyDescent="0.2">
      <c r="A27" s="38">
        <v>26</v>
      </c>
      <c r="B27" s="39">
        <v>366</v>
      </c>
      <c r="C27" s="39">
        <v>24</v>
      </c>
      <c r="D27" s="39">
        <v>0</v>
      </c>
      <c r="E27" s="31" t="s">
        <v>318</v>
      </c>
    </row>
    <row r="28" spans="1:5" ht="12.75" thickBot="1" x14ac:dyDescent="0.25">
      <c r="A28" s="40">
        <v>26</v>
      </c>
      <c r="B28" s="41">
        <v>366</v>
      </c>
      <c r="C28" s="41">
        <v>25</v>
      </c>
      <c r="D28" s="41">
        <v>0</v>
      </c>
      <c r="E28" s="42" t="s">
        <v>319</v>
      </c>
    </row>
    <row r="29" spans="1:5" x14ac:dyDescent="0.2">
      <c r="A29" s="454">
        <v>30</v>
      </c>
      <c r="B29" s="455"/>
      <c r="C29" s="455"/>
      <c r="D29" s="455"/>
      <c r="E29" s="28" t="s">
        <v>216</v>
      </c>
    </row>
    <row r="30" spans="1:5" x14ac:dyDescent="0.2">
      <c r="A30" s="30">
        <v>30</v>
      </c>
      <c r="B30" s="436">
        <v>325</v>
      </c>
      <c r="C30" s="436"/>
      <c r="D30" s="436"/>
      <c r="E30" s="31" t="s">
        <v>312</v>
      </c>
    </row>
    <row r="31" spans="1:5" x14ac:dyDescent="0.2">
      <c r="A31" s="32">
        <v>30</v>
      </c>
      <c r="B31" s="33">
        <v>325</v>
      </c>
      <c r="C31" s="33">
        <v>72</v>
      </c>
      <c r="D31" s="33">
        <v>0</v>
      </c>
      <c r="E31" s="31" t="s">
        <v>217</v>
      </c>
    </row>
    <row r="32" spans="1:5" x14ac:dyDescent="0.2">
      <c r="A32" s="32">
        <v>30</v>
      </c>
      <c r="B32" s="33">
        <v>325</v>
      </c>
      <c r="C32" s="33">
        <v>73</v>
      </c>
      <c r="D32" s="33">
        <v>0</v>
      </c>
      <c r="E32" s="31" t="s">
        <v>218</v>
      </c>
    </row>
    <row r="33" spans="1:5" x14ac:dyDescent="0.2">
      <c r="A33" s="30">
        <v>30</v>
      </c>
      <c r="B33" s="436">
        <v>613</v>
      </c>
      <c r="C33" s="436"/>
      <c r="D33" s="436"/>
      <c r="E33" s="31" t="s">
        <v>219</v>
      </c>
    </row>
    <row r="34" spans="1:5" x14ac:dyDescent="0.2">
      <c r="A34" s="38">
        <v>30</v>
      </c>
      <c r="B34" s="39">
        <v>613</v>
      </c>
      <c r="C34" s="39">
        <v>20</v>
      </c>
      <c r="D34" s="39">
        <v>0</v>
      </c>
      <c r="E34" s="31" t="s">
        <v>320</v>
      </c>
    </row>
    <row r="35" spans="1:5" x14ac:dyDescent="0.2">
      <c r="A35" s="38">
        <v>30</v>
      </c>
      <c r="B35" s="39">
        <v>613</v>
      </c>
      <c r="C35" s="39">
        <v>20</v>
      </c>
      <c r="D35" s="39">
        <v>2</v>
      </c>
      <c r="E35" s="31" t="s">
        <v>220</v>
      </c>
    </row>
    <row r="36" spans="1:5" x14ac:dyDescent="0.2">
      <c r="A36" s="38">
        <v>30</v>
      </c>
      <c r="B36" s="39">
        <v>613</v>
      </c>
      <c r="C36" s="39">
        <v>20</v>
      </c>
      <c r="D36" s="39">
        <v>3</v>
      </c>
      <c r="E36" s="31" t="s">
        <v>221</v>
      </c>
    </row>
    <row r="37" spans="1:5" ht="12.75" thickBot="1" x14ac:dyDescent="0.25">
      <c r="A37" s="40">
        <v>30</v>
      </c>
      <c r="B37" s="41">
        <v>613</v>
      </c>
      <c r="C37" s="41">
        <v>20</v>
      </c>
      <c r="D37" s="41">
        <v>4</v>
      </c>
      <c r="E37" s="42" t="s">
        <v>222</v>
      </c>
    </row>
    <row r="38" spans="1:5" x14ac:dyDescent="0.2">
      <c r="A38" s="454">
        <v>40</v>
      </c>
      <c r="B38" s="455"/>
      <c r="C38" s="455"/>
      <c r="D38" s="455"/>
      <c r="E38" s="28" t="s">
        <v>223</v>
      </c>
    </row>
    <row r="39" spans="1:5" x14ac:dyDescent="0.2">
      <c r="A39" s="30">
        <v>40</v>
      </c>
      <c r="B39" s="436">
        <v>332</v>
      </c>
      <c r="C39" s="436"/>
      <c r="D39" s="436"/>
      <c r="E39" s="31" t="s">
        <v>313</v>
      </c>
    </row>
    <row r="40" spans="1:5" x14ac:dyDescent="0.2">
      <c r="A40" s="38">
        <v>40</v>
      </c>
      <c r="B40" s="39">
        <v>332</v>
      </c>
      <c r="C40" s="39">
        <v>18</v>
      </c>
      <c r="D40" s="39">
        <v>0</v>
      </c>
      <c r="E40" s="31" t="s">
        <v>224</v>
      </c>
    </row>
    <row r="41" spans="1:5" ht="12.75" thickBot="1" x14ac:dyDescent="0.25">
      <c r="A41" s="38">
        <v>40</v>
      </c>
      <c r="B41" s="39">
        <v>332</v>
      </c>
      <c r="C41" s="39">
        <v>18</v>
      </c>
      <c r="D41" s="39">
        <v>1</v>
      </c>
      <c r="E41" s="43" t="s">
        <v>225</v>
      </c>
    </row>
    <row r="42" spans="1:5" s="22" customFormat="1" x14ac:dyDescent="0.2">
      <c r="A42" s="454">
        <v>41</v>
      </c>
      <c r="B42" s="455"/>
      <c r="C42" s="455"/>
      <c r="D42" s="455"/>
      <c r="E42" s="28" t="s">
        <v>226</v>
      </c>
    </row>
    <row r="43" spans="1:5" x14ac:dyDescent="0.2">
      <c r="A43" s="30">
        <v>41</v>
      </c>
      <c r="B43" s="448">
        <v>343</v>
      </c>
      <c r="C43" s="449"/>
      <c r="D43" s="450"/>
      <c r="E43" s="31" t="s">
        <v>226</v>
      </c>
    </row>
    <row r="44" spans="1:5" x14ac:dyDescent="0.2">
      <c r="A44" s="32">
        <v>41</v>
      </c>
      <c r="B44" s="33">
        <v>343</v>
      </c>
      <c r="C44" s="33">
        <v>1</v>
      </c>
      <c r="D44" s="33">
        <v>0</v>
      </c>
      <c r="E44" s="31" t="s">
        <v>211</v>
      </c>
    </row>
    <row r="45" spans="1:5" x14ac:dyDescent="0.2">
      <c r="A45" s="32">
        <v>41</v>
      </c>
      <c r="B45" s="33">
        <v>343</v>
      </c>
      <c r="C45" s="33">
        <v>38</v>
      </c>
      <c r="D45" s="33">
        <v>0</v>
      </c>
      <c r="E45" s="31" t="s">
        <v>303</v>
      </c>
    </row>
    <row r="46" spans="1:5" x14ac:dyDescent="0.2">
      <c r="A46" s="32">
        <v>41</v>
      </c>
      <c r="B46" s="33">
        <v>343</v>
      </c>
      <c r="C46" s="33">
        <v>41</v>
      </c>
      <c r="D46" s="33">
        <v>0</v>
      </c>
      <c r="E46" s="31" t="s">
        <v>304</v>
      </c>
    </row>
    <row r="47" spans="1:5" x14ac:dyDescent="0.2">
      <c r="A47" s="32">
        <v>41</v>
      </c>
      <c r="B47" s="33">
        <v>343</v>
      </c>
      <c r="C47" s="33">
        <v>44</v>
      </c>
      <c r="D47" s="33">
        <v>0</v>
      </c>
      <c r="E47" s="31" t="s">
        <v>305</v>
      </c>
    </row>
    <row r="48" spans="1:5" x14ac:dyDescent="0.2">
      <c r="A48" s="32">
        <v>41</v>
      </c>
      <c r="B48" s="33">
        <v>343</v>
      </c>
      <c r="C48" s="33">
        <v>48</v>
      </c>
      <c r="D48" s="33">
        <v>0</v>
      </c>
      <c r="E48" s="31" t="s">
        <v>227</v>
      </c>
    </row>
    <row r="49" spans="1:5" s="44" customFormat="1" x14ac:dyDescent="0.2">
      <c r="A49" s="30">
        <v>41</v>
      </c>
      <c r="B49" s="448">
        <v>375</v>
      </c>
      <c r="C49" s="449"/>
      <c r="D49" s="450"/>
      <c r="E49" s="31" t="s">
        <v>228</v>
      </c>
    </row>
    <row r="50" spans="1:5" s="22" customFormat="1" x14ac:dyDescent="0.2">
      <c r="A50" s="32">
        <v>41</v>
      </c>
      <c r="B50" s="33">
        <v>375</v>
      </c>
      <c r="C50" s="33">
        <v>48</v>
      </c>
      <c r="D50" s="33">
        <v>0</v>
      </c>
      <c r="E50" s="42" t="s">
        <v>229</v>
      </c>
    </row>
    <row r="51" spans="1:5" x14ac:dyDescent="0.2">
      <c r="A51" s="30">
        <v>41</v>
      </c>
      <c r="B51" s="436">
        <v>380</v>
      </c>
      <c r="C51" s="436"/>
      <c r="D51" s="436"/>
      <c r="E51" s="31" t="s">
        <v>230</v>
      </c>
    </row>
    <row r="52" spans="1:5" ht="12.75" thickBot="1" x14ac:dyDescent="0.25">
      <c r="A52" s="32">
        <v>41</v>
      </c>
      <c r="B52" s="33">
        <v>380</v>
      </c>
      <c r="C52" s="33">
        <v>31</v>
      </c>
      <c r="D52" s="33">
        <v>0</v>
      </c>
      <c r="E52" s="31" t="s">
        <v>231</v>
      </c>
    </row>
    <row r="53" spans="1:5" x14ac:dyDescent="0.2">
      <c r="A53" s="454">
        <v>45</v>
      </c>
      <c r="B53" s="455"/>
      <c r="C53" s="455"/>
      <c r="D53" s="455"/>
      <c r="E53" s="28" t="s">
        <v>232</v>
      </c>
    </row>
    <row r="54" spans="1:5" x14ac:dyDescent="0.2">
      <c r="A54" s="30">
        <v>45</v>
      </c>
      <c r="B54" s="436">
        <v>370</v>
      </c>
      <c r="C54" s="436"/>
      <c r="D54" s="436"/>
      <c r="E54" s="45" t="s">
        <v>232</v>
      </c>
    </row>
    <row r="55" spans="1:5" x14ac:dyDescent="0.2">
      <c r="A55" s="46">
        <v>45</v>
      </c>
      <c r="B55" s="47">
        <v>370</v>
      </c>
      <c r="C55" s="47">
        <v>18</v>
      </c>
      <c r="D55" s="47">
        <v>0</v>
      </c>
      <c r="E55" s="45" t="s">
        <v>306</v>
      </c>
    </row>
    <row r="56" spans="1:5" x14ac:dyDescent="0.2">
      <c r="A56" s="30">
        <v>45</v>
      </c>
      <c r="B56" s="436">
        <v>374</v>
      </c>
      <c r="C56" s="436"/>
      <c r="D56" s="436"/>
      <c r="E56" s="31" t="s">
        <v>233</v>
      </c>
    </row>
    <row r="57" spans="1:5" x14ac:dyDescent="0.2">
      <c r="A57" s="32">
        <v>45</v>
      </c>
      <c r="B57" s="33">
        <v>374</v>
      </c>
      <c r="C57" s="33">
        <v>16</v>
      </c>
      <c r="D57" s="33">
        <v>0</v>
      </c>
      <c r="E57" s="31" t="s">
        <v>308</v>
      </c>
    </row>
    <row r="58" spans="1:5" x14ac:dyDescent="0.2">
      <c r="A58" s="32">
        <v>45</v>
      </c>
      <c r="B58" s="33">
        <v>374</v>
      </c>
      <c r="C58" s="33">
        <v>17</v>
      </c>
      <c r="D58" s="33">
        <v>0</v>
      </c>
      <c r="E58" s="31" t="s">
        <v>234</v>
      </c>
    </row>
    <row r="59" spans="1:5" x14ac:dyDescent="0.2">
      <c r="A59" s="30">
        <v>45</v>
      </c>
      <c r="B59" s="436">
        <v>379</v>
      </c>
      <c r="C59" s="436"/>
      <c r="D59" s="436"/>
      <c r="E59" s="31" t="s">
        <v>307</v>
      </c>
    </row>
    <row r="60" spans="1:5" x14ac:dyDescent="0.2">
      <c r="A60" s="32">
        <v>45</v>
      </c>
      <c r="B60" s="33">
        <v>379</v>
      </c>
      <c r="C60" s="33">
        <v>16</v>
      </c>
      <c r="D60" s="33">
        <v>0</v>
      </c>
      <c r="E60" s="31" t="s">
        <v>309</v>
      </c>
    </row>
    <row r="61" spans="1:5" x14ac:dyDescent="0.2">
      <c r="A61" s="30">
        <v>45</v>
      </c>
      <c r="B61" s="436">
        <v>381</v>
      </c>
      <c r="C61" s="436"/>
      <c r="D61" s="436"/>
      <c r="E61" s="31" t="s">
        <v>311</v>
      </c>
    </row>
    <row r="62" spans="1:5" ht="12.75" thickBot="1" x14ac:dyDescent="0.25">
      <c r="A62" s="40">
        <v>45</v>
      </c>
      <c r="B62" s="41">
        <v>381</v>
      </c>
      <c r="C62" s="41">
        <v>16</v>
      </c>
      <c r="D62" s="41">
        <v>0</v>
      </c>
      <c r="E62" s="59" t="s">
        <v>310</v>
      </c>
    </row>
    <row r="63" spans="1:5" x14ac:dyDescent="0.2">
      <c r="A63" s="456">
        <v>50</v>
      </c>
      <c r="B63" s="457"/>
      <c r="C63" s="457"/>
      <c r="D63" s="457"/>
      <c r="E63" s="58" t="s">
        <v>235</v>
      </c>
    </row>
    <row r="64" spans="1:5" x14ac:dyDescent="0.2">
      <c r="A64" s="46">
        <v>50</v>
      </c>
      <c r="B64" s="448">
        <v>321</v>
      </c>
      <c r="C64" s="449"/>
      <c r="D64" s="450"/>
      <c r="E64" s="45" t="s">
        <v>236</v>
      </c>
    </row>
    <row r="65" spans="1:5" ht="12.75" thickBot="1" x14ac:dyDescent="0.25">
      <c r="A65" s="46">
        <v>50</v>
      </c>
      <c r="B65" s="47">
        <v>321</v>
      </c>
      <c r="C65" s="47">
        <v>19</v>
      </c>
      <c r="D65" s="47">
        <v>0</v>
      </c>
      <c r="E65" s="45" t="s">
        <v>237</v>
      </c>
    </row>
    <row r="66" spans="1:5" x14ac:dyDescent="0.2">
      <c r="A66" s="454">
        <v>52</v>
      </c>
      <c r="B66" s="455"/>
      <c r="C66" s="455"/>
      <c r="D66" s="455"/>
      <c r="E66" s="28" t="s">
        <v>297</v>
      </c>
    </row>
    <row r="67" spans="1:5" x14ac:dyDescent="0.2">
      <c r="A67" s="30">
        <v>52</v>
      </c>
      <c r="B67" s="436">
        <v>363</v>
      </c>
      <c r="C67" s="436"/>
      <c r="D67" s="436"/>
      <c r="E67" s="31" t="s">
        <v>297</v>
      </c>
    </row>
    <row r="68" spans="1:5" x14ac:dyDescent="0.2">
      <c r="A68" s="38">
        <v>52</v>
      </c>
      <c r="B68" s="39">
        <v>363</v>
      </c>
      <c r="C68" s="39">
        <v>36</v>
      </c>
      <c r="D68" s="39">
        <v>0</v>
      </c>
      <c r="E68" s="42" t="s">
        <v>238</v>
      </c>
    </row>
    <row r="69" spans="1:5" x14ac:dyDescent="0.2">
      <c r="A69" s="30">
        <v>52</v>
      </c>
      <c r="B69" s="436">
        <v>606</v>
      </c>
      <c r="C69" s="436"/>
      <c r="D69" s="436"/>
      <c r="E69" s="31" t="s">
        <v>298</v>
      </c>
    </row>
    <row r="70" spans="1:5" ht="12.75" thickBot="1" x14ac:dyDescent="0.25">
      <c r="A70" s="40">
        <v>52</v>
      </c>
      <c r="B70" s="41">
        <v>606</v>
      </c>
      <c r="C70" s="41">
        <v>1</v>
      </c>
      <c r="D70" s="41">
        <v>0</v>
      </c>
      <c r="E70" s="42" t="s">
        <v>211</v>
      </c>
    </row>
    <row r="71" spans="1:5" x14ac:dyDescent="0.2">
      <c r="A71" s="454">
        <v>57</v>
      </c>
      <c r="B71" s="455"/>
      <c r="C71" s="455"/>
      <c r="D71" s="455"/>
      <c r="E71" s="28" t="s">
        <v>239</v>
      </c>
    </row>
    <row r="72" spans="1:5" x14ac:dyDescent="0.2">
      <c r="A72" s="30">
        <v>57</v>
      </c>
      <c r="B72" s="436">
        <v>327</v>
      </c>
      <c r="C72" s="436"/>
      <c r="D72" s="436"/>
      <c r="E72" s="31" t="s">
        <v>314</v>
      </c>
    </row>
    <row r="73" spans="1:5" x14ac:dyDescent="0.2">
      <c r="A73" s="32">
        <v>57</v>
      </c>
      <c r="B73" s="33">
        <v>327</v>
      </c>
      <c r="C73" s="33">
        <v>61</v>
      </c>
      <c r="D73" s="33">
        <v>0</v>
      </c>
      <c r="E73" s="42" t="s">
        <v>240</v>
      </c>
    </row>
    <row r="74" spans="1:5" x14ac:dyDescent="0.2">
      <c r="A74" s="32">
        <v>57</v>
      </c>
      <c r="B74" s="33">
        <v>327</v>
      </c>
      <c r="C74" s="33">
        <v>62</v>
      </c>
      <c r="D74" s="33">
        <v>0</v>
      </c>
      <c r="E74" s="34" t="s">
        <v>241</v>
      </c>
    </row>
    <row r="75" spans="1:5" s="22" customFormat="1" x14ac:dyDescent="0.2">
      <c r="A75" s="32">
        <v>57</v>
      </c>
      <c r="B75" s="33">
        <v>327</v>
      </c>
      <c r="C75" s="33">
        <v>91</v>
      </c>
      <c r="D75" s="33">
        <v>0</v>
      </c>
      <c r="E75" s="31" t="s">
        <v>242</v>
      </c>
    </row>
    <row r="76" spans="1:5" x14ac:dyDescent="0.2">
      <c r="A76" s="32">
        <v>57</v>
      </c>
      <c r="B76" s="436">
        <v>604</v>
      </c>
      <c r="C76" s="436"/>
      <c r="D76" s="436"/>
      <c r="E76" s="31" t="s">
        <v>243</v>
      </c>
    </row>
    <row r="77" spans="1:5" x14ac:dyDescent="0.2">
      <c r="A77" s="32">
        <v>57</v>
      </c>
      <c r="B77" s="33">
        <v>604</v>
      </c>
      <c r="C77" s="33">
        <v>16</v>
      </c>
      <c r="D77" s="33">
        <v>0</v>
      </c>
      <c r="E77" s="31" t="s">
        <v>321</v>
      </c>
    </row>
    <row r="78" spans="1:5" x14ac:dyDescent="0.2">
      <c r="A78" s="32">
        <v>57</v>
      </c>
      <c r="B78" s="33">
        <v>604</v>
      </c>
      <c r="C78" s="33">
        <v>16</v>
      </c>
      <c r="D78" s="33">
        <v>3</v>
      </c>
      <c r="E78" s="31" t="s">
        <v>244</v>
      </c>
    </row>
    <row r="79" spans="1:5" x14ac:dyDescent="0.2">
      <c r="A79" s="32">
        <v>57</v>
      </c>
      <c r="B79" s="33">
        <v>604</v>
      </c>
      <c r="C79" s="33">
        <v>16</v>
      </c>
      <c r="D79" s="33">
        <v>4</v>
      </c>
      <c r="E79" s="31" t="s">
        <v>245</v>
      </c>
    </row>
    <row r="80" spans="1:5" x14ac:dyDescent="0.2">
      <c r="A80" s="32">
        <v>57</v>
      </c>
      <c r="B80" s="33">
        <v>604</v>
      </c>
      <c r="C80" s="33">
        <v>16</v>
      </c>
      <c r="D80" s="33">
        <v>5</v>
      </c>
      <c r="E80" s="31" t="s">
        <v>246</v>
      </c>
    </row>
    <row r="81" spans="1:5" x14ac:dyDescent="0.2">
      <c r="A81" s="32">
        <v>57</v>
      </c>
      <c r="B81" s="33">
        <v>604</v>
      </c>
      <c r="C81" s="33">
        <v>16</v>
      </c>
      <c r="D81" s="33">
        <v>6</v>
      </c>
      <c r="E81" s="31" t="s">
        <v>247</v>
      </c>
    </row>
    <row r="82" spans="1:5" x14ac:dyDescent="0.2">
      <c r="A82" s="32">
        <v>57</v>
      </c>
      <c r="B82" s="33">
        <v>604</v>
      </c>
      <c r="C82" s="33">
        <v>16</v>
      </c>
      <c r="D82" s="33">
        <v>7</v>
      </c>
      <c r="E82" s="31" t="s">
        <v>248</v>
      </c>
    </row>
    <row r="83" spans="1:5" x14ac:dyDescent="0.2">
      <c r="A83" s="32">
        <v>57</v>
      </c>
      <c r="B83" s="33">
        <v>604</v>
      </c>
      <c r="C83" s="33">
        <v>16</v>
      </c>
      <c r="D83" s="33">
        <v>8</v>
      </c>
      <c r="E83" s="31" t="s">
        <v>249</v>
      </c>
    </row>
    <row r="84" spans="1:5" x14ac:dyDescent="0.2">
      <c r="A84" s="32">
        <v>57</v>
      </c>
      <c r="B84" s="33">
        <v>604</v>
      </c>
      <c r="C84" s="33">
        <v>16</v>
      </c>
      <c r="D84" s="33">
        <v>9</v>
      </c>
      <c r="E84" s="31" t="s">
        <v>250</v>
      </c>
    </row>
    <row r="85" spans="1:5" x14ac:dyDescent="0.2">
      <c r="A85" s="32">
        <v>57</v>
      </c>
      <c r="B85" s="33">
        <v>604</v>
      </c>
      <c r="C85" s="33">
        <v>16</v>
      </c>
      <c r="D85" s="33">
        <v>10</v>
      </c>
      <c r="E85" s="31" t="s">
        <v>251</v>
      </c>
    </row>
    <row r="86" spans="1:5" s="22" customFormat="1" x14ac:dyDescent="0.2">
      <c r="A86" s="32">
        <v>57</v>
      </c>
      <c r="B86" s="33">
        <v>604</v>
      </c>
      <c r="C86" s="33">
        <v>16</v>
      </c>
      <c r="D86" s="33">
        <v>11</v>
      </c>
      <c r="E86" s="31" t="s">
        <v>252</v>
      </c>
    </row>
    <row r="87" spans="1:5" x14ac:dyDescent="0.2">
      <c r="A87" s="32">
        <v>57</v>
      </c>
      <c r="B87" s="33">
        <v>604</v>
      </c>
      <c r="C87" s="33">
        <v>16</v>
      </c>
      <c r="D87" s="33">
        <v>12</v>
      </c>
      <c r="E87" s="31" t="s">
        <v>253</v>
      </c>
    </row>
    <row r="88" spans="1:5" x14ac:dyDescent="0.2">
      <c r="A88" s="32">
        <v>57</v>
      </c>
      <c r="B88" s="33">
        <v>604</v>
      </c>
      <c r="C88" s="33">
        <v>22</v>
      </c>
      <c r="D88" s="33">
        <v>0</v>
      </c>
      <c r="E88" s="31" t="s">
        <v>322</v>
      </c>
    </row>
    <row r="89" spans="1:5" x14ac:dyDescent="0.2">
      <c r="A89" s="32">
        <v>57</v>
      </c>
      <c r="B89" s="33">
        <v>604</v>
      </c>
      <c r="C89" s="33">
        <v>22</v>
      </c>
      <c r="D89" s="33">
        <v>3</v>
      </c>
      <c r="E89" s="31" t="s">
        <v>254</v>
      </c>
    </row>
    <row r="90" spans="1:5" x14ac:dyDescent="0.2">
      <c r="A90" s="32">
        <v>57</v>
      </c>
      <c r="B90" s="33">
        <v>604</v>
      </c>
      <c r="C90" s="33">
        <v>22</v>
      </c>
      <c r="D90" s="33">
        <v>4</v>
      </c>
      <c r="E90" s="31" t="s">
        <v>255</v>
      </c>
    </row>
    <row r="91" spans="1:5" x14ac:dyDescent="0.2">
      <c r="A91" s="32">
        <v>57</v>
      </c>
      <c r="B91" s="33">
        <v>604</v>
      </c>
      <c r="C91" s="33">
        <v>22</v>
      </c>
      <c r="D91" s="33">
        <v>6</v>
      </c>
      <c r="E91" s="31" t="s">
        <v>256</v>
      </c>
    </row>
    <row r="92" spans="1:5" x14ac:dyDescent="0.2">
      <c r="A92" s="32">
        <v>57</v>
      </c>
      <c r="B92" s="33">
        <v>604</v>
      </c>
      <c r="C92" s="33">
        <v>22</v>
      </c>
      <c r="D92" s="33">
        <v>12</v>
      </c>
      <c r="E92" s="31" t="s">
        <v>257</v>
      </c>
    </row>
    <row r="93" spans="1:5" x14ac:dyDescent="0.2">
      <c r="A93" s="32">
        <v>57</v>
      </c>
      <c r="B93" s="33">
        <v>604</v>
      </c>
      <c r="C93" s="33">
        <v>22</v>
      </c>
      <c r="D93" s="33">
        <v>13</v>
      </c>
      <c r="E93" s="31" t="s">
        <v>258</v>
      </c>
    </row>
    <row r="94" spans="1:5" x14ac:dyDescent="0.2">
      <c r="A94" s="32">
        <v>57</v>
      </c>
      <c r="B94" s="33">
        <v>604</v>
      </c>
      <c r="C94" s="33">
        <v>22</v>
      </c>
      <c r="D94" s="33">
        <v>14</v>
      </c>
      <c r="E94" s="31" t="s">
        <v>259</v>
      </c>
    </row>
    <row r="95" spans="1:5" x14ac:dyDescent="0.2">
      <c r="A95" s="32">
        <v>57</v>
      </c>
      <c r="B95" s="33">
        <v>604</v>
      </c>
      <c r="C95" s="33">
        <v>22</v>
      </c>
      <c r="D95" s="33">
        <v>16</v>
      </c>
      <c r="E95" s="31" t="s">
        <v>260</v>
      </c>
    </row>
    <row r="96" spans="1:5" x14ac:dyDescent="0.2">
      <c r="A96" s="32">
        <v>57</v>
      </c>
      <c r="B96" s="33">
        <v>604</v>
      </c>
      <c r="C96" s="33">
        <v>22</v>
      </c>
      <c r="D96" s="33">
        <v>17</v>
      </c>
      <c r="E96" s="31" t="s">
        <v>261</v>
      </c>
    </row>
    <row r="97" spans="1:5" x14ac:dyDescent="0.2">
      <c r="A97" s="32">
        <v>57</v>
      </c>
      <c r="B97" s="33">
        <v>604</v>
      </c>
      <c r="C97" s="33">
        <v>26</v>
      </c>
      <c r="D97" s="33">
        <v>0</v>
      </c>
      <c r="E97" s="31" t="s">
        <v>323</v>
      </c>
    </row>
    <row r="98" spans="1:5" s="22" customFormat="1" x14ac:dyDescent="0.2">
      <c r="A98" s="32">
        <v>57</v>
      </c>
      <c r="B98" s="33">
        <v>604</v>
      </c>
      <c r="C98" s="33">
        <v>26</v>
      </c>
      <c r="D98" s="33">
        <v>4</v>
      </c>
      <c r="E98" s="31" t="s">
        <v>262</v>
      </c>
    </row>
    <row r="99" spans="1:5" s="22" customFormat="1" x14ac:dyDescent="0.2">
      <c r="A99" s="32">
        <v>57</v>
      </c>
      <c r="B99" s="33">
        <v>604</v>
      </c>
      <c r="C99" s="33">
        <v>26</v>
      </c>
      <c r="D99" s="33">
        <v>5</v>
      </c>
      <c r="E99" s="31" t="s">
        <v>263</v>
      </c>
    </row>
    <row r="100" spans="1:5" s="22" customFormat="1" x14ac:dyDescent="0.2">
      <c r="A100" s="32">
        <v>57</v>
      </c>
      <c r="B100" s="33">
        <v>604</v>
      </c>
      <c r="C100" s="33">
        <v>40</v>
      </c>
      <c r="D100" s="33">
        <v>0</v>
      </c>
      <c r="E100" s="31" t="s">
        <v>324</v>
      </c>
    </row>
    <row r="101" spans="1:5" s="22" customFormat="1" x14ac:dyDescent="0.2">
      <c r="A101" s="32">
        <v>57</v>
      </c>
      <c r="B101" s="33">
        <v>604</v>
      </c>
      <c r="C101" s="33">
        <v>40</v>
      </c>
      <c r="D101" s="33">
        <v>5</v>
      </c>
      <c r="E101" s="31" t="s">
        <v>264</v>
      </c>
    </row>
    <row r="102" spans="1:5" s="22" customFormat="1" x14ac:dyDescent="0.2">
      <c r="A102" s="32">
        <v>57</v>
      </c>
      <c r="B102" s="33">
        <v>604</v>
      </c>
      <c r="C102" s="33">
        <v>42</v>
      </c>
      <c r="D102" s="33">
        <v>0</v>
      </c>
      <c r="E102" s="31" t="s">
        <v>325</v>
      </c>
    </row>
    <row r="103" spans="1:5" s="22" customFormat="1" x14ac:dyDescent="0.2">
      <c r="A103" s="32">
        <v>57</v>
      </c>
      <c r="B103" s="33">
        <v>604</v>
      </c>
      <c r="C103" s="33">
        <v>42</v>
      </c>
      <c r="D103" s="33">
        <v>1</v>
      </c>
      <c r="E103" s="31" t="s">
        <v>265</v>
      </c>
    </row>
    <row r="104" spans="1:5" x14ac:dyDescent="0.2">
      <c r="A104" s="32">
        <v>57</v>
      </c>
      <c r="B104" s="33">
        <v>604</v>
      </c>
      <c r="C104" s="33">
        <v>42</v>
      </c>
      <c r="D104" s="33">
        <v>4</v>
      </c>
      <c r="E104" s="31" t="s">
        <v>266</v>
      </c>
    </row>
    <row r="105" spans="1:5" x14ac:dyDescent="0.2">
      <c r="A105" s="32">
        <v>57</v>
      </c>
      <c r="B105" s="33">
        <v>604</v>
      </c>
      <c r="C105" s="33">
        <v>42</v>
      </c>
      <c r="D105" s="33">
        <v>5</v>
      </c>
      <c r="E105" s="31" t="s">
        <v>267</v>
      </c>
    </row>
    <row r="106" spans="1:5" x14ac:dyDescent="0.2">
      <c r="A106" s="32">
        <v>57</v>
      </c>
      <c r="B106" s="33">
        <v>604</v>
      </c>
      <c r="C106" s="33">
        <v>42</v>
      </c>
      <c r="D106" s="33">
        <v>6</v>
      </c>
      <c r="E106" s="31" t="s">
        <v>268</v>
      </c>
    </row>
    <row r="107" spans="1:5" x14ac:dyDescent="0.2">
      <c r="A107" s="32">
        <v>57</v>
      </c>
      <c r="B107" s="33">
        <v>604</v>
      </c>
      <c r="C107" s="33">
        <v>42</v>
      </c>
      <c r="D107" s="33">
        <v>7</v>
      </c>
      <c r="E107" s="31" t="s">
        <v>269</v>
      </c>
    </row>
    <row r="108" spans="1:5" x14ac:dyDescent="0.2">
      <c r="A108" s="32">
        <v>57</v>
      </c>
      <c r="B108" s="33">
        <v>604</v>
      </c>
      <c r="C108" s="33">
        <v>42</v>
      </c>
      <c r="D108" s="33">
        <v>8</v>
      </c>
      <c r="E108" s="31" t="s">
        <v>270</v>
      </c>
    </row>
    <row r="109" spans="1:5" x14ac:dyDescent="0.2">
      <c r="A109" s="32">
        <v>57</v>
      </c>
      <c r="B109" s="33">
        <v>604</v>
      </c>
      <c r="C109" s="33">
        <v>43</v>
      </c>
      <c r="D109" s="33">
        <v>0</v>
      </c>
      <c r="E109" s="31" t="s">
        <v>326</v>
      </c>
    </row>
    <row r="110" spans="1:5" x14ac:dyDescent="0.2">
      <c r="A110" s="32">
        <v>57</v>
      </c>
      <c r="B110" s="33">
        <v>604</v>
      </c>
      <c r="C110" s="33">
        <v>43</v>
      </c>
      <c r="D110" s="33">
        <v>2</v>
      </c>
      <c r="E110" s="31" t="s">
        <v>271</v>
      </c>
    </row>
    <row r="111" spans="1:5" x14ac:dyDescent="0.2">
      <c r="A111" s="32">
        <v>57</v>
      </c>
      <c r="B111" s="33">
        <v>604</v>
      </c>
      <c r="C111" s="33">
        <v>44</v>
      </c>
      <c r="D111" s="33">
        <v>0</v>
      </c>
      <c r="E111" s="31" t="s">
        <v>327</v>
      </c>
    </row>
    <row r="112" spans="1:5" x14ac:dyDescent="0.2">
      <c r="A112" s="32">
        <v>57</v>
      </c>
      <c r="B112" s="33">
        <v>604</v>
      </c>
      <c r="C112" s="33">
        <v>44</v>
      </c>
      <c r="D112" s="33">
        <v>1</v>
      </c>
      <c r="E112" s="31" t="s">
        <v>272</v>
      </c>
    </row>
    <row r="113" spans="1:5" x14ac:dyDescent="0.2">
      <c r="A113" s="32">
        <v>57</v>
      </c>
      <c r="B113" s="33">
        <v>604</v>
      </c>
      <c r="C113" s="33">
        <v>44</v>
      </c>
      <c r="D113" s="33">
        <v>2</v>
      </c>
      <c r="E113" s="31" t="s">
        <v>273</v>
      </c>
    </row>
    <row r="114" spans="1:5" x14ac:dyDescent="0.2">
      <c r="A114" s="32">
        <v>57</v>
      </c>
      <c r="B114" s="33">
        <v>604</v>
      </c>
      <c r="C114" s="33">
        <v>44</v>
      </c>
      <c r="D114" s="33">
        <v>4</v>
      </c>
      <c r="E114" s="31" t="s">
        <v>274</v>
      </c>
    </row>
    <row r="115" spans="1:5" x14ac:dyDescent="0.2">
      <c r="A115" s="32">
        <v>57</v>
      </c>
      <c r="B115" s="33">
        <v>604</v>
      </c>
      <c r="C115" s="33">
        <v>44</v>
      </c>
      <c r="D115" s="33">
        <v>6</v>
      </c>
      <c r="E115" s="31" t="s">
        <v>275</v>
      </c>
    </row>
    <row r="116" spans="1:5" x14ac:dyDescent="0.2">
      <c r="A116" s="32">
        <v>57</v>
      </c>
      <c r="B116" s="33">
        <v>604</v>
      </c>
      <c r="C116" s="33">
        <v>44</v>
      </c>
      <c r="D116" s="33">
        <v>7</v>
      </c>
      <c r="E116" s="31" t="s">
        <v>276</v>
      </c>
    </row>
    <row r="117" spans="1:5" x14ac:dyDescent="0.2">
      <c r="A117" s="32">
        <v>57</v>
      </c>
      <c r="B117" s="33">
        <v>604</v>
      </c>
      <c r="C117" s="33">
        <v>44</v>
      </c>
      <c r="D117" s="33">
        <v>8</v>
      </c>
      <c r="E117" s="31" t="s">
        <v>277</v>
      </c>
    </row>
    <row r="118" spans="1:5" x14ac:dyDescent="0.2">
      <c r="A118" s="32">
        <v>57</v>
      </c>
      <c r="B118" s="33">
        <v>604</v>
      </c>
      <c r="C118" s="33">
        <v>45</v>
      </c>
      <c r="D118" s="33">
        <v>0</v>
      </c>
      <c r="E118" s="31" t="s">
        <v>328</v>
      </c>
    </row>
    <row r="119" spans="1:5" x14ac:dyDescent="0.2">
      <c r="A119" s="32">
        <v>57</v>
      </c>
      <c r="B119" s="33">
        <v>604</v>
      </c>
      <c r="C119" s="33">
        <v>45</v>
      </c>
      <c r="D119" s="33">
        <v>1</v>
      </c>
      <c r="E119" s="31" t="s">
        <v>278</v>
      </c>
    </row>
    <row r="120" spans="1:5" x14ac:dyDescent="0.2">
      <c r="A120" s="32">
        <v>57</v>
      </c>
      <c r="B120" s="33">
        <v>604</v>
      </c>
      <c r="C120" s="33">
        <v>45</v>
      </c>
      <c r="D120" s="33">
        <v>5</v>
      </c>
      <c r="E120" s="31" t="s">
        <v>279</v>
      </c>
    </row>
    <row r="121" spans="1:5" x14ac:dyDescent="0.2">
      <c r="A121" s="32">
        <v>57</v>
      </c>
      <c r="B121" s="33">
        <v>604</v>
      </c>
      <c r="C121" s="33">
        <v>46</v>
      </c>
      <c r="D121" s="33">
        <v>0</v>
      </c>
      <c r="E121" s="31" t="s">
        <v>329</v>
      </c>
    </row>
    <row r="122" spans="1:5" x14ac:dyDescent="0.2">
      <c r="A122" s="32">
        <v>57</v>
      </c>
      <c r="B122" s="33">
        <v>604</v>
      </c>
      <c r="C122" s="33">
        <v>46</v>
      </c>
      <c r="D122" s="33">
        <v>1</v>
      </c>
      <c r="E122" s="31" t="s">
        <v>280</v>
      </c>
    </row>
    <row r="123" spans="1:5" s="22" customFormat="1" ht="15" customHeight="1" x14ac:dyDescent="0.2">
      <c r="A123" s="32">
        <v>57</v>
      </c>
      <c r="B123" s="33">
        <v>604</v>
      </c>
      <c r="C123" s="33">
        <v>46</v>
      </c>
      <c r="D123" s="33">
        <v>3</v>
      </c>
      <c r="E123" s="31" t="s">
        <v>281</v>
      </c>
    </row>
    <row r="124" spans="1:5" x14ac:dyDescent="0.2">
      <c r="A124" s="32">
        <v>57</v>
      </c>
      <c r="B124" s="436">
        <v>669</v>
      </c>
      <c r="C124" s="436"/>
      <c r="D124" s="436"/>
      <c r="E124" s="31" t="s">
        <v>299</v>
      </c>
    </row>
    <row r="125" spans="1:5" ht="12.75" thickBot="1" x14ac:dyDescent="0.25">
      <c r="A125" s="32">
        <v>57</v>
      </c>
      <c r="B125" s="33">
        <v>669</v>
      </c>
      <c r="C125" s="33">
        <v>16</v>
      </c>
      <c r="D125" s="33">
        <v>0</v>
      </c>
      <c r="E125" s="31" t="s">
        <v>301</v>
      </c>
    </row>
    <row r="126" spans="1:5" x14ac:dyDescent="0.2">
      <c r="A126" s="446">
        <v>58</v>
      </c>
      <c r="B126" s="447"/>
      <c r="C126" s="447"/>
      <c r="D126" s="447"/>
      <c r="E126" s="28" t="s">
        <v>282</v>
      </c>
    </row>
    <row r="127" spans="1:5" x14ac:dyDescent="0.2">
      <c r="A127" s="35">
        <v>58</v>
      </c>
      <c r="B127" s="451">
        <v>328</v>
      </c>
      <c r="C127" s="452"/>
      <c r="D127" s="453"/>
      <c r="E127" s="45" t="s">
        <v>315</v>
      </c>
    </row>
    <row r="128" spans="1:5" x14ac:dyDescent="0.2">
      <c r="A128" s="48">
        <v>58</v>
      </c>
      <c r="B128" s="49">
        <v>328</v>
      </c>
      <c r="C128" s="49">
        <v>74</v>
      </c>
      <c r="D128" s="49">
        <v>0</v>
      </c>
      <c r="E128" s="45" t="s">
        <v>283</v>
      </c>
    </row>
    <row r="129" spans="1:5" x14ac:dyDescent="0.2">
      <c r="A129" s="48">
        <v>58</v>
      </c>
      <c r="B129" s="461">
        <v>624</v>
      </c>
      <c r="C129" s="462"/>
      <c r="D129" s="463"/>
      <c r="E129" s="45" t="s">
        <v>284</v>
      </c>
    </row>
    <row r="130" spans="1:5" ht="12.75" thickBot="1" x14ac:dyDescent="0.25">
      <c r="A130" s="48">
        <v>58</v>
      </c>
      <c r="B130" s="36">
        <v>624</v>
      </c>
      <c r="C130" s="36">
        <v>19</v>
      </c>
      <c r="D130" s="36">
        <v>0</v>
      </c>
      <c r="E130" s="45" t="s">
        <v>285</v>
      </c>
    </row>
    <row r="131" spans="1:5" x14ac:dyDescent="0.2">
      <c r="A131" s="446">
        <v>75</v>
      </c>
      <c r="B131" s="464"/>
      <c r="C131" s="464"/>
      <c r="D131" s="464"/>
      <c r="E131" s="28" t="s">
        <v>286</v>
      </c>
    </row>
    <row r="132" spans="1:5" x14ac:dyDescent="0.2">
      <c r="A132" s="35">
        <v>75</v>
      </c>
      <c r="B132" s="451">
        <v>850</v>
      </c>
      <c r="C132" s="452"/>
      <c r="D132" s="453"/>
      <c r="E132" s="45" t="s">
        <v>287</v>
      </c>
    </row>
    <row r="133" spans="1:5" ht="12.75" thickBot="1" x14ac:dyDescent="0.25">
      <c r="A133" s="48">
        <v>75</v>
      </c>
      <c r="B133" s="49">
        <v>850</v>
      </c>
      <c r="C133" s="49">
        <v>1</v>
      </c>
      <c r="D133" s="49">
        <v>0</v>
      </c>
      <c r="E133" s="45" t="s">
        <v>211</v>
      </c>
    </row>
    <row r="134" spans="1:5" x14ac:dyDescent="0.2">
      <c r="A134" s="446">
        <v>80</v>
      </c>
      <c r="B134" s="447"/>
      <c r="C134" s="447"/>
      <c r="D134" s="447"/>
      <c r="E134" s="28" t="s">
        <v>288</v>
      </c>
    </row>
    <row r="135" spans="1:5" x14ac:dyDescent="0.2">
      <c r="A135" s="35">
        <v>80</v>
      </c>
      <c r="B135" s="451">
        <v>310</v>
      </c>
      <c r="C135" s="452"/>
      <c r="D135" s="453"/>
      <c r="E135" s="45" t="s">
        <v>288</v>
      </c>
    </row>
    <row r="136" spans="1:5" x14ac:dyDescent="0.2">
      <c r="A136" s="48">
        <v>80</v>
      </c>
      <c r="B136" s="49">
        <v>310</v>
      </c>
      <c r="C136" s="49">
        <v>38</v>
      </c>
      <c r="D136" s="49">
        <v>0</v>
      </c>
      <c r="E136" s="45" t="s">
        <v>289</v>
      </c>
    </row>
    <row r="137" spans="1:5" x14ac:dyDescent="0.2">
      <c r="A137" s="35">
        <v>80</v>
      </c>
      <c r="B137" s="451">
        <v>906</v>
      </c>
      <c r="C137" s="452"/>
      <c r="D137" s="453"/>
      <c r="E137" s="45" t="s">
        <v>290</v>
      </c>
    </row>
    <row r="138" spans="1:5" x14ac:dyDescent="0.2">
      <c r="A138" s="53">
        <v>80</v>
      </c>
      <c r="B138" s="36">
        <v>906</v>
      </c>
      <c r="C138" s="36">
        <v>56</v>
      </c>
      <c r="D138" s="36">
        <v>0</v>
      </c>
      <c r="E138" s="45" t="s">
        <v>330</v>
      </c>
    </row>
    <row r="139" spans="1:5" x14ac:dyDescent="0.2">
      <c r="A139" s="53">
        <v>80</v>
      </c>
      <c r="B139" s="36">
        <v>906</v>
      </c>
      <c r="C139" s="36">
        <v>56</v>
      </c>
      <c r="D139" s="36">
        <v>2</v>
      </c>
      <c r="E139" s="31" t="s">
        <v>291</v>
      </c>
    </row>
    <row r="140" spans="1:5" x14ac:dyDescent="0.2">
      <c r="A140" s="35">
        <v>80</v>
      </c>
      <c r="B140" s="458">
        <v>908</v>
      </c>
      <c r="C140" s="459"/>
      <c r="D140" s="460"/>
      <c r="E140" s="45" t="s">
        <v>300</v>
      </c>
    </row>
    <row r="141" spans="1:5" ht="12.75" thickBot="1" x14ac:dyDescent="0.25">
      <c r="A141" s="54">
        <v>80</v>
      </c>
      <c r="B141" s="55">
        <v>908</v>
      </c>
      <c r="C141" s="55">
        <v>58</v>
      </c>
      <c r="D141" s="55">
        <v>0</v>
      </c>
      <c r="E141" s="56" t="s">
        <v>302</v>
      </c>
    </row>
    <row r="142" spans="1:5" x14ac:dyDescent="0.2">
      <c r="A142" s="446">
        <v>81</v>
      </c>
      <c r="B142" s="447"/>
      <c r="C142" s="447"/>
      <c r="D142" s="447"/>
      <c r="E142" s="28" t="s">
        <v>292</v>
      </c>
    </row>
    <row r="143" spans="1:5" x14ac:dyDescent="0.2">
      <c r="A143" s="35">
        <v>81</v>
      </c>
      <c r="B143" s="451">
        <v>107</v>
      </c>
      <c r="C143" s="452"/>
      <c r="D143" s="453"/>
      <c r="E143" s="45" t="s">
        <v>293</v>
      </c>
    </row>
    <row r="144" spans="1:5" x14ac:dyDescent="0.2">
      <c r="A144" s="48">
        <v>81</v>
      </c>
      <c r="B144" s="50">
        <v>107</v>
      </c>
      <c r="C144" s="51">
        <v>23</v>
      </c>
      <c r="D144" s="52">
        <v>0</v>
      </c>
      <c r="E144" s="45" t="s">
        <v>294</v>
      </c>
    </row>
    <row r="145" spans="1:5" x14ac:dyDescent="0.2">
      <c r="A145" s="35">
        <v>81</v>
      </c>
      <c r="B145" s="451">
        <v>317</v>
      </c>
      <c r="C145" s="452"/>
      <c r="D145" s="453"/>
      <c r="E145" s="45" t="s">
        <v>316</v>
      </c>
    </row>
    <row r="146" spans="1:5" x14ac:dyDescent="0.2">
      <c r="A146" s="53">
        <v>81</v>
      </c>
      <c r="B146" s="36">
        <v>317</v>
      </c>
      <c r="C146" s="36">
        <v>62</v>
      </c>
      <c r="D146" s="36">
        <v>0</v>
      </c>
      <c r="E146" s="31" t="s">
        <v>215</v>
      </c>
    </row>
    <row r="147" spans="1:5" x14ac:dyDescent="0.2">
      <c r="A147" s="35">
        <v>81</v>
      </c>
      <c r="B147" s="458">
        <v>342</v>
      </c>
      <c r="C147" s="459"/>
      <c r="D147" s="460"/>
      <c r="E147" s="45" t="s">
        <v>317</v>
      </c>
    </row>
    <row r="148" spans="1:5" ht="12.75" thickBot="1" x14ac:dyDescent="0.25">
      <c r="A148" s="54">
        <v>81</v>
      </c>
      <c r="B148" s="55">
        <v>342</v>
      </c>
      <c r="C148" s="55">
        <v>44</v>
      </c>
      <c r="D148" s="55">
        <v>0</v>
      </c>
      <c r="E148" s="56" t="s">
        <v>295</v>
      </c>
    </row>
  </sheetData>
  <mergeCells count="49">
    <mergeCell ref="B127:D127"/>
    <mergeCell ref="B129:D129"/>
    <mergeCell ref="B143:D143"/>
    <mergeCell ref="B145:D145"/>
    <mergeCell ref="A131:D131"/>
    <mergeCell ref="B147:D147"/>
    <mergeCell ref="B132:D132"/>
    <mergeCell ref="A134:D134"/>
    <mergeCell ref="B135:D135"/>
    <mergeCell ref="B137:D137"/>
    <mergeCell ref="B140:D140"/>
    <mergeCell ref="A142:D142"/>
    <mergeCell ref="B72:D72"/>
    <mergeCell ref="B76:D76"/>
    <mergeCell ref="B124:D124"/>
    <mergeCell ref="A126:D126"/>
    <mergeCell ref="B54:D54"/>
    <mergeCell ref="B59:D59"/>
    <mergeCell ref="B61:D61"/>
    <mergeCell ref="B64:D64"/>
    <mergeCell ref="A66:D66"/>
    <mergeCell ref="B67:D67"/>
    <mergeCell ref="B69:D69"/>
    <mergeCell ref="A71:D71"/>
    <mergeCell ref="A63:D63"/>
    <mergeCell ref="B56:D56"/>
    <mergeCell ref="A29:D29"/>
    <mergeCell ref="B30:D30"/>
    <mergeCell ref="B33:D33"/>
    <mergeCell ref="A38:D38"/>
    <mergeCell ref="B39:D39"/>
    <mergeCell ref="A42:D42"/>
    <mergeCell ref="B43:D43"/>
    <mergeCell ref="B49:D49"/>
    <mergeCell ref="B51:D51"/>
    <mergeCell ref="A53:D53"/>
    <mergeCell ref="A6:E6"/>
    <mergeCell ref="B22:D22"/>
    <mergeCell ref="A3:E3"/>
    <mergeCell ref="A4:E4"/>
    <mergeCell ref="A5:E5"/>
    <mergeCell ref="A7:E7"/>
    <mergeCell ref="A8:E8"/>
    <mergeCell ref="A10:D10"/>
    <mergeCell ref="B11:D11"/>
    <mergeCell ref="B16:D16"/>
    <mergeCell ref="A18:D18"/>
    <mergeCell ref="B19:D19"/>
    <mergeCell ref="A21:D21"/>
  </mergeCells>
  <conditionalFormatting sqref="A9:E9 A3:A8 B49 B50:D50 E132:E133 E140:E141 A72:E72 A73:D73 A22:D32 E21:E32 A38:E41 A11:D17 E10:E17 E43 A65:D65 A64 C75:E75 C74:D74 B74:B75 A74:A76 B76:E76 E48:E58 A51:D58 A63:D63 E63:E65 A59:E62 E77 A78:E125">
    <cfRule type="cellIs" dxfId="37" priority="31" stopIfTrue="1" operator="equal">
      <formula>"NO"</formula>
    </cfRule>
  </conditionalFormatting>
  <conditionalFormatting sqref="A49:A50">
    <cfRule type="cellIs" dxfId="36" priority="30" stopIfTrue="1" operator="equal">
      <formula>"NO"</formula>
    </cfRule>
  </conditionalFormatting>
  <conditionalFormatting sqref="E134:E136">
    <cfRule type="cellIs" dxfId="35" priority="28" stopIfTrue="1" operator="equal">
      <formula>"NO"</formula>
    </cfRule>
  </conditionalFormatting>
  <conditionalFormatting sqref="E131">
    <cfRule type="cellIs" dxfId="34" priority="29" stopIfTrue="1" operator="equal">
      <formula>"NO"</formula>
    </cfRule>
  </conditionalFormatting>
  <conditionalFormatting sqref="A43 A48">
    <cfRule type="cellIs" dxfId="33" priority="27" stopIfTrue="1" operator="equal">
      <formula>"NO"</formula>
    </cfRule>
  </conditionalFormatting>
  <conditionalFormatting sqref="B43">
    <cfRule type="cellIs" dxfId="32" priority="26" stopIfTrue="1" operator="equal">
      <formula>"NO"</formula>
    </cfRule>
  </conditionalFormatting>
  <conditionalFormatting sqref="B48:D48">
    <cfRule type="cellIs" dxfId="31" priority="25" stopIfTrue="1" operator="equal">
      <formula>"NO"</formula>
    </cfRule>
  </conditionalFormatting>
  <conditionalFormatting sqref="A42:E42">
    <cfRule type="cellIs" dxfId="30" priority="24" stopIfTrue="1" operator="equal">
      <formula>"NO"</formula>
    </cfRule>
  </conditionalFormatting>
  <conditionalFormatting sqref="A33:E37">
    <cfRule type="cellIs" dxfId="29" priority="23" stopIfTrue="1" operator="equal">
      <formula>"NO"</formula>
    </cfRule>
  </conditionalFormatting>
  <conditionalFormatting sqref="A66:E66">
    <cfRule type="cellIs" dxfId="28" priority="22" stopIfTrue="1" operator="equal">
      <formula>"NO"</formula>
    </cfRule>
  </conditionalFormatting>
  <conditionalFormatting sqref="A67:E68">
    <cfRule type="cellIs" dxfId="27" priority="21" stopIfTrue="1" operator="equal">
      <formula>"NO"</formula>
    </cfRule>
  </conditionalFormatting>
  <conditionalFormatting sqref="A70:E70">
    <cfRule type="cellIs" dxfId="26" priority="20" stopIfTrue="1" operator="equal">
      <formula>"NO"</formula>
    </cfRule>
  </conditionalFormatting>
  <conditionalFormatting sqref="A69:E69">
    <cfRule type="cellIs" dxfId="25" priority="19" stopIfTrue="1" operator="equal">
      <formula>"NO"</formula>
    </cfRule>
  </conditionalFormatting>
  <conditionalFormatting sqref="E126:E127">
    <cfRule type="cellIs" dxfId="24" priority="18" stopIfTrue="1" operator="equal">
      <formula>"NO"</formula>
    </cfRule>
  </conditionalFormatting>
  <conditionalFormatting sqref="E128:E130">
    <cfRule type="cellIs" dxfId="23" priority="17" stopIfTrue="1" operator="equal">
      <formula>"NO"</formula>
    </cfRule>
  </conditionalFormatting>
  <conditionalFormatting sqref="E137:E138">
    <cfRule type="cellIs" dxfId="22" priority="16" stopIfTrue="1" operator="equal">
      <formula>"NO"</formula>
    </cfRule>
  </conditionalFormatting>
  <conditionalFormatting sqref="E139">
    <cfRule type="cellIs" dxfId="21" priority="15" stopIfTrue="1" operator="equal">
      <formula>"NO"</formula>
    </cfRule>
  </conditionalFormatting>
  <conditionalFormatting sqref="E18:E20">
    <cfRule type="cellIs" dxfId="20" priority="14" stopIfTrue="1" operator="equal">
      <formula>"NO"</formula>
    </cfRule>
  </conditionalFormatting>
  <conditionalFormatting sqref="E73">
    <cfRule type="cellIs" dxfId="19" priority="13" stopIfTrue="1" operator="equal">
      <formula>"NO"</formula>
    </cfRule>
  </conditionalFormatting>
  <conditionalFormatting sqref="E74">
    <cfRule type="cellIs" dxfId="18" priority="12" stopIfTrue="1" operator="equal">
      <formula>"NO"</formula>
    </cfRule>
  </conditionalFormatting>
  <conditionalFormatting sqref="A71:E71">
    <cfRule type="cellIs" dxfId="17" priority="11" stopIfTrue="1" operator="equal">
      <formula>"NO"</formula>
    </cfRule>
  </conditionalFormatting>
  <conditionalFormatting sqref="B64">
    <cfRule type="cellIs" dxfId="16" priority="10" stopIfTrue="1" operator="equal">
      <formula>"NO"</formula>
    </cfRule>
  </conditionalFormatting>
  <conditionalFormatting sqref="E147:E148">
    <cfRule type="cellIs" dxfId="15" priority="9" stopIfTrue="1" operator="equal">
      <formula>"NO"</formula>
    </cfRule>
  </conditionalFormatting>
  <conditionalFormatting sqref="E142:E144">
    <cfRule type="cellIs" dxfId="14" priority="8" stopIfTrue="1" operator="equal">
      <formula>"NO"</formula>
    </cfRule>
  </conditionalFormatting>
  <conditionalFormatting sqref="E145">
    <cfRule type="cellIs" dxfId="13" priority="7" stopIfTrue="1" operator="equal">
      <formula>"NO"</formula>
    </cfRule>
  </conditionalFormatting>
  <conditionalFormatting sqref="E146">
    <cfRule type="cellIs" dxfId="12" priority="6" stopIfTrue="1" operator="equal">
      <formula>"NO"</formula>
    </cfRule>
  </conditionalFormatting>
  <conditionalFormatting sqref="E44:E47">
    <cfRule type="cellIs" dxfId="11" priority="5" stopIfTrue="1" operator="equal">
      <formula>"NO"</formula>
    </cfRule>
  </conditionalFormatting>
  <conditionalFormatting sqref="A44:A47">
    <cfRule type="cellIs" dxfId="10" priority="4" stopIfTrue="1" operator="equal">
      <formula>"NO"</formula>
    </cfRule>
  </conditionalFormatting>
  <conditionalFormatting sqref="B44:D47">
    <cfRule type="cellIs" dxfId="9" priority="3" stopIfTrue="1" operator="equal">
      <formula>"NO"</formula>
    </cfRule>
  </conditionalFormatting>
  <conditionalFormatting sqref="A77:D77">
    <cfRule type="cellIs" dxfId="8" priority="1" stopIfTrue="1" operator="equal">
      <formula>"NO"</formula>
    </cfRule>
  </conditionalFormatting>
  <pageMargins left="0.47244094488188981" right="1.6141732283464567" top="0.98425196850393704" bottom="0.78740157480314965" header="0.31496062992125984" footer="0.31496062992125984"/>
  <pageSetup paperSize="9" scale="77" fitToHeight="4" orientation="landscape"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18"/>
  <sheetViews>
    <sheetView workbookViewId="0">
      <selection activeCell="L9" sqref="L9"/>
    </sheetView>
  </sheetViews>
  <sheetFormatPr baseColWidth="10" defaultRowHeight="15" x14ac:dyDescent="0.25"/>
  <cols>
    <col min="1" max="1" width="3" customWidth="1"/>
    <col min="2" max="2" width="4" customWidth="1"/>
    <col min="3" max="5" width="3" customWidth="1"/>
    <col min="6" max="6" width="44" customWidth="1"/>
    <col min="7" max="7" width="11.7109375" customWidth="1"/>
    <col min="8" max="11" width="13.28515625" customWidth="1"/>
    <col min="12" max="15" width="5.5703125" customWidth="1"/>
    <col min="16" max="16" width="6.5703125" customWidth="1"/>
    <col min="17" max="17" width="8.140625" customWidth="1"/>
    <col min="18" max="18" width="11.7109375" customWidth="1"/>
    <col min="19" max="22" width="13.28515625" customWidth="1"/>
    <col min="23" max="24" width="5.5703125" customWidth="1"/>
    <col min="25" max="25" width="6.5703125" customWidth="1"/>
    <col min="26" max="26" width="5.5703125" customWidth="1"/>
    <col min="27" max="27" width="6.5703125" customWidth="1"/>
  </cols>
  <sheetData>
    <row r="1" spans="1:27" ht="63.75" x14ac:dyDescent="0.25">
      <c r="A1" s="1">
        <v>57</v>
      </c>
      <c r="B1" s="2">
        <v>604</v>
      </c>
      <c r="C1" s="3">
        <v>16</v>
      </c>
      <c r="D1" s="3">
        <v>3</v>
      </c>
      <c r="E1" s="3">
        <v>55</v>
      </c>
      <c r="F1" s="11" t="s">
        <v>137</v>
      </c>
      <c r="G1" s="13">
        <v>10000000</v>
      </c>
      <c r="H1" s="4">
        <v>68626495</v>
      </c>
      <c r="I1" s="4">
        <v>0</v>
      </c>
      <c r="J1" s="4">
        <v>0</v>
      </c>
      <c r="K1" s="14">
        <v>78626495</v>
      </c>
      <c r="L1" s="12">
        <v>12.72</v>
      </c>
      <c r="M1" s="5">
        <v>87.28</v>
      </c>
      <c r="N1" s="5">
        <v>0</v>
      </c>
      <c r="O1" s="5">
        <v>0</v>
      </c>
      <c r="P1" s="6">
        <v>100</v>
      </c>
      <c r="Q1" s="60" t="s">
        <v>404</v>
      </c>
      <c r="R1" s="13">
        <v>10000000</v>
      </c>
      <c r="S1" s="4">
        <v>68626495</v>
      </c>
      <c r="T1" s="4">
        <v>0</v>
      </c>
      <c r="U1" s="4">
        <v>0</v>
      </c>
      <c r="V1" s="14">
        <v>78626495</v>
      </c>
      <c r="W1" s="12">
        <v>12.72</v>
      </c>
      <c r="X1" s="5">
        <v>87.28</v>
      </c>
      <c r="Y1" s="5">
        <v>0</v>
      </c>
      <c r="Z1" s="5">
        <v>0</v>
      </c>
      <c r="AA1" s="6">
        <v>100</v>
      </c>
    </row>
    <row r="2" spans="1:27" ht="51" x14ac:dyDescent="0.25">
      <c r="A2" s="1">
        <v>57</v>
      </c>
      <c r="B2" s="2">
        <v>604</v>
      </c>
      <c r="C2" s="3">
        <v>16</v>
      </c>
      <c r="D2" s="3">
        <v>4</v>
      </c>
      <c r="E2" s="3">
        <v>18</v>
      </c>
      <c r="F2" s="11" t="s">
        <v>138</v>
      </c>
      <c r="G2" s="13">
        <v>6685174</v>
      </c>
      <c r="H2" s="4">
        <v>51172825</v>
      </c>
      <c r="I2" s="4">
        <v>0</v>
      </c>
      <c r="J2" s="4">
        <v>0</v>
      </c>
      <c r="K2" s="14">
        <v>57857999</v>
      </c>
      <c r="L2" s="12">
        <v>11.55</v>
      </c>
      <c r="M2" s="5">
        <v>88.45</v>
      </c>
      <c r="N2" s="5">
        <v>0</v>
      </c>
      <c r="O2" s="5">
        <v>0</v>
      </c>
      <c r="P2" s="6">
        <v>100</v>
      </c>
      <c r="Q2" s="60" t="s">
        <v>405</v>
      </c>
      <c r="R2" s="13">
        <v>6685174</v>
      </c>
      <c r="S2" s="4">
        <v>51172825</v>
      </c>
      <c r="T2" s="4">
        <v>0</v>
      </c>
      <c r="U2" s="4">
        <v>0</v>
      </c>
      <c r="V2" s="14">
        <v>57857999</v>
      </c>
      <c r="W2" s="12">
        <v>11.55</v>
      </c>
      <c r="X2" s="5">
        <v>88.45</v>
      </c>
      <c r="Y2" s="5">
        <v>0</v>
      </c>
      <c r="Z2" s="5">
        <v>0</v>
      </c>
      <c r="AA2" s="6">
        <v>100</v>
      </c>
    </row>
    <row r="3" spans="1:27" ht="51" x14ac:dyDescent="0.25">
      <c r="A3" s="1">
        <v>57</v>
      </c>
      <c r="B3" s="2">
        <v>604</v>
      </c>
      <c r="C3" s="3">
        <v>16</v>
      </c>
      <c r="D3" s="3">
        <v>4</v>
      </c>
      <c r="E3" s="3">
        <v>19</v>
      </c>
      <c r="F3" s="11" t="s">
        <v>139</v>
      </c>
      <c r="G3" s="13">
        <v>6685174</v>
      </c>
      <c r="H3" s="4">
        <v>51548826</v>
      </c>
      <c r="I3" s="4">
        <v>0</v>
      </c>
      <c r="J3" s="4">
        <v>0</v>
      </c>
      <c r="K3" s="14">
        <v>58234000</v>
      </c>
      <c r="L3" s="12">
        <v>11.48</v>
      </c>
      <c r="M3" s="5">
        <v>88.52</v>
      </c>
      <c r="N3" s="5">
        <v>0</v>
      </c>
      <c r="O3" s="5">
        <v>0</v>
      </c>
      <c r="P3" s="6">
        <v>100</v>
      </c>
      <c r="Q3" s="60" t="s">
        <v>406</v>
      </c>
      <c r="R3" s="13">
        <v>6685174</v>
      </c>
      <c r="S3" s="4">
        <v>51548826</v>
      </c>
      <c r="T3" s="4">
        <v>0</v>
      </c>
      <c r="U3" s="4">
        <v>0</v>
      </c>
      <c r="V3" s="14">
        <v>58234000</v>
      </c>
      <c r="W3" s="12">
        <v>11.48</v>
      </c>
      <c r="X3" s="5">
        <v>88.52</v>
      </c>
      <c r="Y3" s="5">
        <v>0</v>
      </c>
      <c r="Z3" s="5">
        <v>0</v>
      </c>
      <c r="AA3" s="6">
        <v>100</v>
      </c>
    </row>
    <row r="4" spans="1:27" ht="51" x14ac:dyDescent="0.25">
      <c r="A4" s="1">
        <v>57</v>
      </c>
      <c r="B4" s="2">
        <v>604</v>
      </c>
      <c r="C4" s="3">
        <v>16</v>
      </c>
      <c r="D4" s="3">
        <v>4</v>
      </c>
      <c r="E4" s="3">
        <v>20</v>
      </c>
      <c r="F4" s="11" t="s">
        <v>163</v>
      </c>
      <c r="G4" s="13">
        <v>6685174</v>
      </c>
      <c r="H4" s="4">
        <v>49954826</v>
      </c>
      <c r="I4" s="4">
        <v>0</v>
      </c>
      <c r="J4" s="4">
        <v>0</v>
      </c>
      <c r="K4" s="14">
        <v>56640000</v>
      </c>
      <c r="L4" s="12">
        <v>11.8</v>
      </c>
      <c r="M4" s="5">
        <v>88.2</v>
      </c>
      <c r="N4" s="5">
        <v>0</v>
      </c>
      <c r="O4" s="5">
        <v>0</v>
      </c>
      <c r="P4" s="6">
        <v>100</v>
      </c>
      <c r="Q4" s="60" t="s">
        <v>407</v>
      </c>
      <c r="R4" s="13">
        <v>6685174</v>
      </c>
      <c r="S4" s="4">
        <v>49954826</v>
      </c>
      <c r="T4" s="4">
        <v>0</v>
      </c>
      <c r="U4" s="4">
        <v>0</v>
      </c>
      <c r="V4" s="14">
        <v>56640000</v>
      </c>
      <c r="W4" s="12">
        <v>11.8</v>
      </c>
      <c r="X4" s="5">
        <v>88.2</v>
      </c>
      <c r="Y4" s="5">
        <v>0</v>
      </c>
      <c r="Z4" s="5">
        <v>0</v>
      </c>
      <c r="AA4" s="6">
        <v>100</v>
      </c>
    </row>
    <row r="5" spans="1:27" ht="25.5" x14ac:dyDescent="0.25">
      <c r="A5" s="1">
        <v>57</v>
      </c>
      <c r="B5" s="2">
        <v>604</v>
      </c>
      <c r="C5" s="3">
        <v>16</v>
      </c>
      <c r="D5" s="3">
        <v>4</v>
      </c>
      <c r="E5" s="3">
        <v>21</v>
      </c>
      <c r="F5" s="11" t="s">
        <v>164</v>
      </c>
      <c r="G5" s="13">
        <v>10724133</v>
      </c>
      <c r="H5" s="4">
        <v>24275867</v>
      </c>
      <c r="I5" s="4">
        <v>0</v>
      </c>
      <c r="J5" s="4">
        <v>0</v>
      </c>
      <c r="K5" s="14">
        <v>35000000</v>
      </c>
      <c r="L5" s="12">
        <v>30.64</v>
      </c>
      <c r="M5" s="5">
        <v>69.36</v>
      </c>
      <c r="N5" s="5">
        <v>0</v>
      </c>
      <c r="O5" s="5">
        <v>0</v>
      </c>
      <c r="P5" s="6">
        <v>100</v>
      </c>
      <c r="Q5" s="60" t="s">
        <v>408</v>
      </c>
      <c r="R5" s="13">
        <v>10724133</v>
      </c>
      <c r="S5" s="4">
        <v>24275867</v>
      </c>
      <c r="T5" s="4">
        <v>0</v>
      </c>
      <c r="U5" s="4">
        <v>0</v>
      </c>
      <c r="V5" s="14">
        <v>35000000</v>
      </c>
      <c r="W5" s="12">
        <v>30.64</v>
      </c>
      <c r="X5" s="5">
        <v>69.36</v>
      </c>
      <c r="Y5" s="5">
        <v>0</v>
      </c>
      <c r="Z5" s="5">
        <v>0</v>
      </c>
      <c r="AA5" s="6">
        <v>100</v>
      </c>
    </row>
    <row r="6" spans="1:27" ht="51" x14ac:dyDescent="0.25">
      <c r="A6" s="1">
        <v>57</v>
      </c>
      <c r="B6" s="2">
        <v>604</v>
      </c>
      <c r="C6" s="3">
        <v>16</v>
      </c>
      <c r="D6" s="3">
        <v>4</v>
      </c>
      <c r="E6" s="3">
        <v>25</v>
      </c>
      <c r="F6" s="11" t="s">
        <v>165</v>
      </c>
      <c r="G6" s="13">
        <v>6685174</v>
      </c>
      <c r="H6" s="4">
        <v>73314826</v>
      </c>
      <c r="I6" s="4">
        <v>0</v>
      </c>
      <c r="J6" s="4">
        <v>0</v>
      </c>
      <c r="K6" s="14">
        <v>80000000</v>
      </c>
      <c r="L6" s="12">
        <v>8.36</v>
      </c>
      <c r="M6" s="5">
        <v>91.64</v>
      </c>
      <c r="N6" s="5">
        <v>0</v>
      </c>
      <c r="O6" s="5">
        <v>0</v>
      </c>
      <c r="P6" s="6">
        <v>100</v>
      </c>
      <c r="Q6" s="60" t="s">
        <v>409</v>
      </c>
      <c r="R6" s="13">
        <v>6685174</v>
      </c>
      <c r="S6" s="4">
        <v>73314826</v>
      </c>
      <c r="T6" s="4">
        <v>0</v>
      </c>
      <c r="U6" s="4">
        <v>0</v>
      </c>
      <c r="V6" s="14">
        <v>80000000</v>
      </c>
      <c r="W6" s="12">
        <v>8.36</v>
      </c>
      <c r="X6" s="5">
        <v>91.64</v>
      </c>
      <c r="Y6" s="5">
        <v>0</v>
      </c>
      <c r="Z6" s="5">
        <v>0</v>
      </c>
      <c r="AA6" s="6">
        <v>100</v>
      </c>
    </row>
    <row r="7" spans="1:27" ht="25.5" x14ac:dyDescent="0.25">
      <c r="A7" s="1">
        <v>57</v>
      </c>
      <c r="B7" s="2">
        <v>604</v>
      </c>
      <c r="C7" s="3">
        <v>16</v>
      </c>
      <c r="D7" s="3">
        <v>4</v>
      </c>
      <c r="E7" s="3">
        <v>26</v>
      </c>
      <c r="F7" s="11" t="s">
        <v>166</v>
      </c>
      <c r="G7" s="13">
        <v>10724133</v>
      </c>
      <c r="H7" s="4">
        <v>24275867</v>
      </c>
      <c r="I7" s="4">
        <v>0</v>
      </c>
      <c r="J7" s="4">
        <v>0</v>
      </c>
      <c r="K7" s="14">
        <v>35000000</v>
      </c>
      <c r="L7" s="12">
        <v>30.64</v>
      </c>
      <c r="M7" s="5">
        <v>69.36</v>
      </c>
      <c r="N7" s="5">
        <v>0</v>
      </c>
      <c r="O7" s="5">
        <v>0</v>
      </c>
      <c r="P7" s="6">
        <v>100</v>
      </c>
      <c r="Q7" s="60" t="s">
        <v>410</v>
      </c>
      <c r="R7" s="13">
        <v>10724133</v>
      </c>
      <c r="S7" s="4">
        <v>24275867</v>
      </c>
      <c r="T7" s="4">
        <v>0</v>
      </c>
      <c r="U7" s="4">
        <v>0</v>
      </c>
      <c r="V7" s="14">
        <v>35000000</v>
      </c>
      <c r="W7" s="12">
        <v>30.64</v>
      </c>
      <c r="X7" s="5">
        <v>69.36</v>
      </c>
      <c r="Y7" s="5">
        <v>0</v>
      </c>
      <c r="Z7" s="5">
        <v>0</v>
      </c>
      <c r="AA7" s="6">
        <v>100</v>
      </c>
    </row>
    <row r="8" spans="1:27" ht="51" x14ac:dyDescent="0.25">
      <c r="A8" s="1">
        <v>57</v>
      </c>
      <c r="B8" s="2">
        <v>604</v>
      </c>
      <c r="C8" s="3">
        <v>16</v>
      </c>
      <c r="D8" s="3">
        <v>4</v>
      </c>
      <c r="E8" s="3">
        <v>27</v>
      </c>
      <c r="F8" s="11" t="s">
        <v>167</v>
      </c>
      <c r="G8" s="13">
        <v>18384229</v>
      </c>
      <c r="H8" s="4">
        <v>281615771</v>
      </c>
      <c r="I8" s="4">
        <v>0</v>
      </c>
      <c r="J8" s="4">
        <v>0</v>
      </c>
      <c r="K8" s="14">
        <v>300000000</v>
      </c>
      <c r="L8" s="12">
        <v>6.13</v>
      </c>
      <c r="M8" s="5">
        <v>93.87</v>
      </c>
      <c r="N8" s="5">
        <v>0</v>
      </c>
      <c r="O8" s="5">
        <v>0</v>
      </c>
      <c r="P8" s="6">
        <v>100</v>
      </c>
      <c r="Q8" s="60" t="s">
        <v>411</v>
      </c>
      <c r="R8" s="13">
        <v>18384229</v>
      </c>
      <c r="S8" s="4">
        <v>281615771</v>
      </c>
      <c r="T8" s="4">
        <v>0</v>
      </c>
      <c r="U8" s="4">
        <v>0</v>
      </c>
      <c r="V8" s="14">
        <v>300000000</v>
      </c>
      <c r="W8" s="12">
        <v>6.13</v>
      </c>
      <c r="X8" s="5">
        <v>93.87</v>
      </c>
      <c r="Y8" s="5">
        <v>0</v>
      </c>
      <c r="Z8" s="5">
        <v>0</v>
      </c>
      <c r="AA8" s="6">
        <v>100</v>
      </c>
    </row>
    <row r="9" spans="1:27" ht="51" x14ac:dyDescent="0.25">
      <c r="A9" s="1">
        <v>57</v>
      </c>
      <c r="B9" s="2">
        <v>604</v>
      </c>
      <c r="C9" s="3">
        <v>16</v>
      </c>
      <c r="D9" s="3">
        <v>4</v>
      </c>
      <c r="E9" s="3">
        <v>28</v>
      </c>
      <c r="F9" s="11" t="s">
        <v>168</v>
      </c>
      <c r="G9" s="13">
        <v>18384229</v>
      </c>
      <c r="H9" s="4">
        <v>281615771</v>
      </c>
      <c r="I9" s="4">
        <v>0</v>
      </c>
      <c r="J9" s="4">
        <v>0</v>
      </c>
      <c r="K9" s="14">
        <v>300000000</v>
      </c>
      <c r="L9" s="12">
        <v>6.13</v>
      </c>
      <c r="M9" s="5">
        <v>93.87</v>
      </c>
      <c r="N9" s="5">
        <v>0</v>
      </c>
      <c r="O9" s="5">
        <v>0</v>
      </c>
      <c r="P9" s="6">
        <v>100</v>
      </c>
      <c r="Q9" s="60" t="s">
        <v>412</v>
      </c>
      <c r="R9" s="13">
        <v>18384229</v>
      </c>
      <c r="S9" s="4">
        <v>281615771</v>
      </c>
      <c r="T9" s="4">
        <v>0</v>
      </c>
      <c r="U9" s="4">
        <v>0</v>
      </c>
      <c r="V9" s="14">
        <v>300000000</v>
      </c>
      <c r="W9" s="12">
        <v>6.13</v>
      </c>
      <c r="X9" s="5">
        <v>93.87</v>
      </c>
      <c r="Y9" s="5">
        <v>0</v>
      </c>
      <c r="Z9" s="5">
        <v>0</v>
      </c>
      <c r="AA9" s="6">
        <v>100</v>
      </c>
    </row>
    <row r="10" spans="1:27" ht="51" x14ac:dyDescent="0.25">
      <c r="A10" s="1">
        <v>57</v>
      </c>
      <c r="B10" s="2">
        <v>604</v>
      </c>
      <c r="C10" s="3">
        <v>16</v>
      </c>
      <c r="D10" s="3">
        <v>4</v>
      </c>
      <c r="E10" s="3">
        <v>29</v>
      </c>
      <c r="F10" s="11" t="s">
        <v>170</v>
      </c>
      <c r="G10" s="13">
        <v>18384229</v>
      </c>
      <c r="H10" s="4">
        <v>281615771</v>
      </c>
      <c r="I10" s="4">
        <v>0</v>
      </c>
      <c r="J10" s="4">
        <v>0</v>
      </c>
      <c r="K10" s="14">
        <v>300000000</v>
      </c>
      <c r="L10" s="12">
        <v>6.13</v>
      </c>
      <c r="M10" s="5">
        <v>93.87</v>
      </c>
      <c r="N10" s="5">
        <v>0</v>
      </c>
      <c r="O10" s="5">
        <v>0</v>
      </c>
      <c r="P10" s="6">
        <v>100</v>
      </c>
      <c r="Q10" s="60" t="s">
        <v>413</v>
      </c>
      <c r="R10" s="13">
        <v>18384229</v>
      </c>
      <c r="S10" s="4">
        <v>281615771</v>
      </c>
      <c r="T10" s="4">
        <v>0</v>
      </c>
      <c r="U10" s="4">
        <v>0</v>
      </c>
      <c r="V10" s="14">
        <v>300000000</v>
      </c>
      <c r="W10" s="12">
        <v>6.13</v>
      </c>
      <c r="X10" s="5">
        <v>93.87</v>
      </c>
      <c r="Y10" s="5">
        <v>0</v>
      </c>
      <c r="Z10" s="5">
        <v>0</v>
      </c>
      <c r="AA10" s="6">
        <v>100</v>
      </c>
    </row>
    <row r="11" spans="1:27" ht="51" x14ac:dyDescent="0.25">
      <c r="A11" s="1">
        <v>57</v>
      </c>
      <c r="B11" s="2">
        <v>604</v>
      </c>
      <c r="C11" s="3">
        <v>16</v>
      </c>
      <c r="D11" s="3">
        <v>4</v>
      </c>
      <c r="E11" s="3">
        <v>30</v>
      </c>
      <c r="F11" s="11" t="s">
        <v>171</v>
      </c>
      <c r="G11" s="13">
        <v>18384229</v>
      </c>
      <c r="H11" s="4">
        <v>281615771</v>
      </c>
      <c r="I11" s="4">
        <v>0</v>
      </c>
      <c r="J11" s="4">
        <v>0</v>
      </c>
      <c r="K11" s="14">
        <v>300000000</v>
      </c>
      <c r="L11" s="12">
        <v>6.13</v>
      </c>
      <c r="M11" s="5">
        <v>93.87</v>
      </c>
      <c r="N11" s="5">
        <v>0</v>
      </c>
      <c r="O11" s="5">
        <v>0</v>
      </c>
      <c r="P11" s="6">
        <v>100</v>
      </c>
      <c r="Q11" s="60" t="s">
        <v>414</v>
      </c>
      <c r="R11" s="13">
        <v>18384229</v>
      </c>
      <c r="S11" s="4">
        <v>281615771</v>
      </c>
      <c r="T11" s="4">
        <v>0</v>
      </c>
      <c r="U11" s="4">
        <v>0</v>
      </c>
      <c r="V11" s="14">
        <v>300000000</v>
      </c>
      <c r="W11" s="12">
        <v>6.13</v>
      </c>
      <c r="X11" s="5">
        <v>93.87</v>
      </c>
      <c r="Y11" s="5">
        <v>0</v>
      </c>
      <c r="Z11" s="5">
        <v>0</v>
      </c>
      <c r="AA11" s="6">
        <v>100</v>
      </c>
    </row>
    <row r="12" spans="1:27" ht="25.5" x14ac:dyDescent="0.25">
      <c r="A12" s="1">
        <v>57</v>
      </c>
      <c r="B12" s="2">
        <v>604</v>
      </c>
      <c r="C12" s="3">
        <v>16</v>
      </c>
      <c r="D12" s="3">
        <v>5</v>
      </c>
      <c r="E12" s="3">
        <v>4</v>
      </c>
      <c r="F12" s="11" t="s">
        <v>140</v>
      </c>
      <c r="G12" s="13">
        <v>2240267</v>
      </c>
      <c r="H12" s="4">
        <v>34587333</v>
      </c>
      <c r="I12" s="4">
        <v>0</v>
      </c>
      <c r="J12" s="4">
        <v>0</v>
      </c>
      <c r="K12" s="14">
        <v>36827600</v>
      </c>
      <c r="L12" s="12">
        <v>6.08</v>
      </c>
      <c r="M12" s="5">
        <v>93.92</v>
      </c>
      <c r="N12" s="5">
        <v>0</v>
      </c>
      <c r="O12" s="5">
        <v>0</v>
      </c>
      <c r="P12" s="6">
        <v>100</v>
      </c>
      <c r="Q12" s="60" t="s">
        <v>415</v>
      </c>
      <c r="R12" s="13">
        <v>2240267</v>
      </c>
      <c r="S12" s="4">
        <v>34587333</v>
      </c>
      <c r="T12" s="4">
        <v>0</v>
      </c>
      <c r="U12" s="4">
        <v>0</v>
      </c>
      <c r="V12" s="14">
        <v>36827600</v>
      </c>
      <c r="W12" s="12">
        <v>6.08</v>
      </c>
      <c r="X12" s="5">
        <v>93.92</v>
      </c>
      <c r="Y12" s="5">
        <v>0</v>
      </c>
      <c r="Z12" s="5">
        <v>0</v>
      </c>
      <c r="AA12" s="6">
        <v>100</v>
      </c>
    </row>
    <row r="13" spans="1:27" ht="38.25" x14ac:dyDescent="0.25">
      <c r="A13" s="1">
        <v>57</v>
      </c>
      <c r="B13" s="2">
        <v>604</v>
      </c>
      <c r="C13" s="3">
        <v>16</v>
      </c>
      <c r="D13" s="3">
        <v>5</v>
      </c>
      <c r="E13" s="3">
        <v>5</v>
      </c>
      <c r="F13" s="11" t="s">
        <v>141</v>
      </c>
      <c r="G13" s="13">
        <v>6565796</v>
      </c>
      <c r="H13" s="4">
        <v>23434204</v>
      </c>
      <c r="I13" s="4">
        <v>0</v>
      </c>
      <c r="J13" s="4">
        <v>0</v>
      </c>
      <c r="K13" s="14">
        <v>30000000</v>
      </c>
      <c r="L13" s="12">
        <v>21.89</v>
      </c>
      <c r="M13" s="5">
        <v>78.11</v>
      </c>
      <c r="N13" s="5">
        <v>0</v>
      </c>
      <c r="O13" s="5">
        <v>0</v>
      </c>
      <c r="P13" s="6">
        <v>100</v>
      </c>
      <c r="Q13" s="60" t="s">
        <v>416</v>
      </c>
      <c r="R13" s="13">
        <v>6565796</v>
      </c>
      <c r="S13" s="4">
        <v>23434204</v>
      </c>
      <c r="T13" s="4">
        <v>0</v>
      </c>
      <c r="U13" s="4">
        <v>0</v>
      </c>
      <c r="V13" s="14">
        <v>30000000</v>
      </c>
      <c r="W13" s="12">
        <v>21.89</v>
      </c>
      <c r="X13" s="5">
        <v>78.11</v>
      </c>
      <c r="Y13" s="5">
        <v>0</v>
      </c>
      <c r="Z13" s="5">
        <v>0</v>
      </c>
      <c r="AA13" s="6">
        <v>100</v>
      </c>
    </row>
    <row r="14" spans="1:27" ht="63.75" x14ac:dyDescent="0.25">
      <c r="A14" s="1">
        <v>57</v>
      </c>
      <c r="B14" s="2">
        <v>604</v>
      </c>
      <c r="C14" s="3">
        <v>16</v>
      </c>
      <c r="D14" s="3">
        <v>6</v>
      </c>
      <c r="E14" s="3">
        <v>71</v>
      </c>
      <c r="F14" s="11" t="s">
        <v>31</v>
      </c>
      <c r="G14" s="13">
        <v>10000000</v>
      </c>
      <c r="H14" s="4">
        <v>10222227</v>
      </c>
      <c r="I14" s="4">
        <v>20666773</v>
      </c>
      <c r="J14" s="4">
        <v>0</v>
      </c>
      <c r="K14" s="14">
        <v>40889000</v>
      </c>
      <c r="L14" s="12">
        <v>24.46</v>
      </c>
      <c r="M14" s="5">
        <v>25</v>
      </c>
      <c r="N14" s="5">
        <v>50.54</v>
      </c>
      <c r="O14" s="5">
        <v>0</v>
      </c>
      <c r="P14" s="6">
        <v>100</v>
      </c>
      <c r="Q14" s="60" t="s">
        <v>417</v>
      </c>
      <c r="R14" s="13">
        <v>10000000</v>
      </c>
      <c r="S14" s="4">
        <v>10222227</v>
      </c>
      <c r="T14" s="4">
        <v>20666773</v>
      </c>
      <c r="U14" s="4">
        <v>0</v>
      </c>
      <c r="V14" s="14">
        <v>40889000</v>
      </c>
      <c r="W14" s="12">
        <v>24.46</v>
      </c>
      <c r="X14" s="5">
        <v>25</v>
      </c>
      <c r="Y14" s="5">
        <v>50.54</v>
      </c>
      <c r="Z14" s="5">
        <v>0</v>
      </c>
      <c r="AA14" s="6">
        <v>100</v>
      </c>
    </row>
    <row r="15" spans="1:27" ht="38.25" x14ac:dyDescent="0.25">
      <c r="A15" s="1">
        <v>57</v>
      </c>
      <c r="B15" s="2">
        <v>604</v>
      </c>
      <c r="C15" s="3">
        <v>16</v>
      </c>
      <c r="D15" s="3">
        <v>6</v>
      </c>
      <c r="E15" s="3">
        <v>79</v>
      </c>
      <c r="F15" s="11" t="s">
        <v>30</v>
      </c>
      <c r="G15" s="13">
        <v>6979069</v>
      </c>
      <c r="H15" s="4">
        <v>38525027</v>
      </c>
      <c r="I15" s="4">
        <v>31646121</v>
      </c>
      <c r="J15" s="4">
        <v>0</v>
      </c>
      <c r="K15" s="14">
        <v>77150217</v>
      </c>
      <c r="L15" s="12">
        <v>37.93</v>
      </c>
      <c r="M15" s="5">
        <v>41.38</v>
      </c>
      <c r="N15" s="5">
        <v>20.69</v>
      </c>
      <c r="O15" s="5">
        <v>0</v>
      </c>
      <c r="P15" s="6">
        <v>100</v>
      </c>
      <c r="Q15" s="60" t="s">
        <v>418</v>
      </c>
      <c r="R15" s="13">
        <v>6979069</v>
      </c>
      <c r="S15" s="4">
        <v>38525027</v>
      </c>
      <c r="T15" s="4">
        <v>31646121</v>
      </c>
      <c r="U15" s="4">
        <v>0</v>
      </c>
      <c r="V15" s="14">
        <v>77150217</v>
      </c>
      <c r="W15" s="12">
        <v>37.93</v>
      </c>
      <c r="X15" s="5">
        <v>41.38</v>
      </c>
      <c r="Y15" s="5">
        <v>20.69</v>
      </c>
      <c r="Z15" s="5">
        <v>0</v>
      </c>
      <c r="AA15" s="6">
        <v>100</v>
      </c>
    </row>
    <row r="16" spans="1:27" x14ac:dyDescent="0.25">
      <c r="A16" s="1">
        <v>57</v>
      </c>
      <c r="B16" s="2">
        <v>604</v>
      </c>
      <c r="C16" s="3">
        <v>16</v>
      </c>
      <c r="D16" s="3">
        <v>7</v>
      </c>
      <c r="E16" s="3">
        <v>28</v>
      </c>
      <c r="F16" s="11" t="s">
        <v>35</v>
      </c>
      <c r="G16" s="13">
        <v>9029457</v>
      </c>
      <c r="H16" s="4">
        <v>43395494</v>
      </c>
      <c r="I16" s="4">
        <v>0</v>
      </c>
      <c r="J16" s="4">
        <v>0</v>
      </c>
      <c r="K16" s="14">
        <v>52424951</v>
      </c>
      <c r="L16" s="12">
        <v>50</v>
      </c>
      <c r="M16" s="5">
        <v>50</v>
      </c>
      <c r="N16" s="5">
        <v>0</v>
      </c>
      <c r="O16" s="5">
        <v>0</v>
      </c>
      <c r="P16" s="6">
        <v>100</v>
      </c>
      <c r="Q16" s="60" t="s">
        <v>419</v>
      </c>
      <c r="R16" s="13">
        <v>9029457</v>
      </c>
      <c r="S16" s="4">
        <v>43395494</v>
      </c>
      <c r="T16" s="4">
        <v>0</v>
      </c>
      <c r="U16" s="4">
        <v>0</v>
      </c>
      <c r="V16" s="14">
        <v>52424951</v>
      </c>
      <c r="W16" s="12">
        <v>50</v>
      </c>
      <c r="X16" s="5">
        <v>50</v>
      </c>
      <c r="Y16" s="5">
        <v>0</v>
      </c>
      <c r="Z16" s="5">
        <v>0</v>
      </c>
      <c r="AA16" s="6">
        <v>100</v>
      </c>
    </row>
    <row r="17" spans="1:27" ht="38.25" x14ac:dyDescent="0.25">
      <c r="A17" s="1">
        <v>57</v>
      </c>
      <c r="B17" s="2">
        <v>604</v>
      </c>
      <c r="C17" s="3">
        <v>16</v>
      </c>
      <c r="D17" s="3">
        <v>8</v>
      </c>
      <c r="E17" s="3">
        <v>89</v>
      </c>
      <c r="F17" s="11" t="s">
        <v>142</v>
      </c>
      <c r="G17" s="13">
        <v>6267351</v>
      </c>
      <c r="H17" s="4">
        <v>69027649</v>
      </c>
      <c r="I17" s="4">
        <v>0</v>
      </c>
      <c r="J17" s="4">
        <v>0</v>
      </c>
      <c r="K17" s="14">
        <v>75295000</v>
      </c>
      <c r="L17" s="12">
        <v>8.32</v>
      </c>
      <c r="M17" s="5">
        <v>91.68</v>
      </c>
      <c r="N17" s="5">
        <v>0</v>
      </c>
      <c r="O17" s="5">
        <v>0</v>
      </c>
      <c r="P17" s="6">
        <v>100</v>
      </c>
      <c r="Q17" s="60" t="s">
        <v>420</v>
      </c>
      <c r="R17" s="13">
        <v>6267351</v>
      </c>
      <c r="S17" s="4">
        <v>69027649</v>
      </c>
      <c r="T17" s="4">
        <v>0</v>
      </c>
      <c r="U17" s="4">
        <v>0</v>
      </c>
      <c r="V17" s="14">
        <v>75295000</v>
      </c>
      <c r="W17" s="12">
        <v>8.32</v>
      </c>
      <c r="X17" s="5">
        <v>91.68</v>
      </c>
      <c r="Y17" s="5">
        <v>0</v>
      </c>
      <c r="Z17" s="5">
        <v>0</v>
      </c>
      <c r="AA17" s="6">
        <v>100</v>
      </c>
    </row>
    <row r="18" spans="1:27" ht="38.25" x14ac:dyDescent="0.25">
      <c r="A18" s="1">
        <v>57</v>
      </c>
      <c r="B18" s="2">
        <v>604</v>
      </c>
      <c r="C18" s="3">
        <v>16</v>
      </c>
      <c r="D18" s="3">
        <v>9</v>
      </c>
      <c r="E18" s="3">
        <v>13</v>
      </c>
      <c r="F18" s="11" t="s">
        <v>143</v>
      </c>
      <c r="G18" s="13">
        <v>8316675</v>
      </c>
      <c r="H18" s="4">
        <v>16683325</v>
      </c>
      <c r="I18" s="4">
        <v>0</v>
      </c>
      <c r="J18" s="4">
        <v>0</v>
      </c>
      <c r="K18" s="14">
        <v>25000000</v>
      </c>
      <c r="L18" s="12">
        <v>33.270000000000003</v>
      </c>
      <c r="M18" s="5">
        <v>66.73</v>
      </c>
      <c r="N18" s="5">
        <v>0</v>
      </c>
      <c r="O18" s="5">
        <v>0</v>
      </c>
      <c r="P18" s="6">
        <v>100</v>
      </c>
      <c r="Q18" s="60" t="s">
        <v>421</v>
      </c>
      <c r="R18" s="13">
        <v>8316675</v>
      </c>
      <c r="S18" s="4">
        <v>16683325</v>
      </c>
      <c r="T18" s="4">
        <v>0</v>
      </c>
      <c r="U18" s="4">
        <v>0</v>
      </c>
      <c r="V18" s="14">
        <v>25000000</v>
      </c>
      <c r="W18" s="12">
        <v>33.270000000000003</v>
      </c>
      <c r="X18" s="5">
        <v>66.73</v>
      </c>
      <c r="Y18" s="5">
        <v>0</v>
      </c>
      <c r="Z18" s="5">
        <v>0</v>
      </c>
      <c r="AA18" s="6">
        <v>100</v>
      </c>
    </row>
    <row r="19" spans="1:27" ht="38.25" x14ac:dyDescent="0.25">
      <c r="A19" s="1">
        <v>57</v>
      </c>
      <c r="B19" s="2">
        <v>604</v>
      </c>
      <c r="C19" s="3">
        <v>16</v>
      </c>
      <c r="D19" s="3">
        <v>9</v>
      </c>
      <c r="E19" s="3">
        <v>14</v>
      </c>
      <c r="F19" s="11" t="s">
        <v>144</v>
      </c>
      <c r="G19" s="13">
        <v>6979198</v>
      </c>
      <c r="H19" s="4">
        <v>18020802</v>
      </c>
      <c r="I19" s="4">
        <v>0</v>
      </c>
      <c r="J19" s="4">
        <v>0</v>
      </c>
      <c r="K19" s="14">
        <v>25000000</v>
      </c>
      <c r="L19" s="12">
        <v>27.92</v>
      </c>
      <c r="M19" s="5">
        <v>72.08</v>
      </c>
      <c r="N19" s="5">
        <v>0</v>
      </c>
      <c r="O19" s="5">
        <v>0</v>
      </c>
      <c r="P19" s="6">
        <v>100</v>
      </c>
      <c r="Q19" s="60" t="s">
        <v>422</v>
      </c>
      <c r="R19" s="13">
        <v>6979198</v>
      </c>
      <c r="S19" s="4">
        <v>18020802</v>
      </c>
      <c r="T19" s="4">
        <v>0</v>
      </c>
      <c r="U19" s="4">
        <v>0</v>
      </c>
      <c r="V19" s="14">
        <v>25000000</v>
      </c>
      <c r="W19" s="12">
        <v>27.92</v>
      </c>
      <c r="X19" s="5">
        <v>72.08</v>
      </c>
      <c r="Y19" s="5">
        <v>0</v>
      </c>
      <c r="Z19" s="5">
        <v>0</v>
      </c>
      <c r="AA19" s="6">
        <v>100</v>
      </c>
    </row>
    <row r="20" spans="1:27" ht="25.5" x14ac:dyDescent="0.25">
      <c r="A20" s="1">
        <v>57</v>
      </c>
      <c r="B20" s="2">
        <v>604</v>
      </c>
      <c r="C20" s="3">
        <v>16</v>
      </c>
      <c r="D20" s="3">
        <v>9</v>
      </c>
      <c r="E20" s="3">
        <v>16</v>
      </c>
      <c r="F20" s="11" t="s">
        <v>145</v>
      </c>
      <c r="G20" s="13">
        <v>8754395</v>
      </c>
      <c r="H20" s="4">
        <v>16245605</v>
      </c>
      <c r="I20" s="4">
        <v>0</v>
      </c>
      <c r="J20" s="4">
        <v>0</v>
      </c>
      <c r="K20" s="14">
        <v>25000000</v>
      </c>
      <c r="L20" s="12">
        <v>35.020000000000003</v>
      </c>
      <c r="M20" s="5">
        <v>64.98</v>
      </c>
      <c r="N20" s="5">
        <v>0</v>
      </c>
      <c r="O20" s="5">
        <v>0</v>
      </c>
      <c r="P20" s="6">
        <v>100</v>
      </c>
      <c r="Q20" s="60" t="s">
        <v>423</v>
      </c>
      <c r="R20" s="13">
        <v>8754395</v>
      </c>
      <c r="S20" s="4">
        <v>16245605</v>
      </c>
      <c r="T20" s="4">
        <v>0</v>
      </c>
      <c r="U20" s="4">
        <v>0</v>
      </c>
      <c r="V20" s="14">
        <v>25000000</v>
      </c>
      <c r="W20" s="12">
        <v>35.020000000000003</v>
      </c>
      <c r="X20" s="5">
        <v>64.98</v>
      </c>
      <c r="Y20" s="5">
        <v>0</v>
      </c>
      <c r="Z20" s="5">
        <v>0</v>
      </c>
      <c r="AA20" s="6">
        <v>100</v>
      </c>
    </row>
    <row r="21" spans="1:27" ht="25.5" x14ac:dyDescent="0.25">
      <c r="A21" s="1">
        <v>57</v>
      </c>
      <c r="B21" s="2">
        <v>604</v>
      </c>
      <c r="C21" s="3">
        <v>16</v>
      </c>
      <c r="D21" s="3">
        <v>9</v>
      </c>
      <c r="E21" s="3">
        <v>33</v>
      </c>
      <c r="F21" s="11" t="s">
        <v>146</v>
      </c>
      <c r="G21" s="13">
        <v>4206089</v>
      </c>
      <c r="H21" s="4">
        <v>26065911</v>
      </c>
      <c r="I21" s="4">
        <v>0</v>
      </c>
      <c r="J21" s="4">
        <v>0</v>
      </c>
      <c r="K21" s="14">
        <v>30272000</v>
      </c>
      <c r="L21" s="12">
        <v>13.89</v>
      </c>
      <c r="M21" s="5">
        <v>86.11</v>
      </c>
      <c r="N21" s="5">
        <v>0</v>
      </c>
      <c r="O21" s="5">
        <v>0</v>
      </c>
      <c r="P21" s="6">
        <v>100</v>
      </c>
      <c r="Q21" s="60" t="s">
        <v>424</v>
      </c>
      <c r="R21" s="13">
        <v>4206089</v>
      </c>
      <c r="S21" s="4">
        <v>26065911</v>
      </c>
      <c r="T21" s="4">
        <v>0</v>
      </c>
      <c r="U21" s="4">
        <v>0</v>
      </c>
      <c r="V21" s="14">
        <v>30272000</v>
      </c>
      <c r="W21" s="12">
        <v>13.89</v>
      </c>
      <c r="X21" s="5">
        <v>86.11</v>
      </c>
      <c r="Y21" s="5">
        <v>0</v>
      </c>
      <c r="Z21" s="5">
        <v>0</v>
      </c>
      <c r="AA21" s="6">
        <v>100</v>
      </c>
    </row>
    <row r="22" spans="1:27" ht="51" x14ac:dyDescent="0.25">
      <c r="A22" s="1">
        <v>57</v>
      </c>
      <c r="B22" s="2">
        <v>604</v>
      </c>
      <c r="C22" s="3">
        <v>16</v>
      </c>
      <c r="D22" s="3">
        <v>9</v>
      </c>
      <c r="E22" s="3">
        <v>46</v>
      </c>
      <c r="F22" s="11" t="s">
        <v>147</v>
      </c>
      <c r="G22" s="13">
        <v>11490143</v>
      </c>
      <c r="H22" s="4">
        <v>28509857</v>
      </c>
      <c r="I22" s="4">
        <v>0</v>
      </c>
      <c r="J22" s="4">
        <v>0</v>
      </c>
      <c r="K22" s="14">
        <v>40000000</v>
      </c>
      <c r="L22" s="12">
        <v>28.73</v>
      </c>
      <c r="M22" s="5">
        <v>71.27</v>
      </c>
      <c r="N22" s="5">
        <v>0</v>
      </c>
      <c r="O22" s="5">
        <v>0</v>
      </c>
      <c r="P22" s="6">
        <v>100</v>
      </c>
      <c r="Q22" s="60" t="s">
        <v>425</v>
      </c>
      <c r="R22" s="13">
        <v>11490143</v>
      </c>
      <c r="S22" s="4">
        <v>28509857</v>
      </c>
      <c r="T22" s="4">
        <v>0</v>
      </c>
      <c r="U22" s="4">
        <v>0</v>
      </c>
      <c r="V22" s="14">
        <v>40000000</v>
      </c>
      <c r="W22" s="12">
        <v>28.73</v>
      </c>
      <c r="X22" s="5">
        <v>71.27</v>
      </c>
      <c r="Y22" s="5">
        <v>0</v>
      </c>
      <c r="Z22" s="5">
        <v>0</v>
      </c>
      <c r="AA22" s="6">
        <v>100</v>
      </c>
    </row>
    <row r="23" spans="1:27" ht="25.5" x14ac:dyDescent="0.25">
      <c r="A23" s="1">
        <v>57</v>
      </c>
      <c r="B23" s="2">
        <v>604</v>
      </c>
      <c r="C23" s="3">
        <v>16</v>
      </c>
      <c r="D23" s="3">
        <v>9</v>
      </c>
      <c r="E23" s="3">
        <v>64</v>
      </c>
      <c r="F23" s="11" t="s">
        <v>148</v>
      </c>
      <c r="G23" s="13">
        <v>5994857</v>
      </c>
      <c r="H23" s="4">
        <v>34005143</v>
      </c>
      <c r="I23" s="4">
        <v>0</v>
      </c>
      <c r="J23" s="4">
        <v>0</v>
      </c>
      <c r="K23" s="14">
        <v>40000000</v>
      </c>
      <c r="L23" s="12">
        <v>14.99</v>
      </c>
      <c r="M23" s="5">
        <v>85.01</v>
      </c>
      <c r="N23" s="5">
        <v>0</v>
      </c>
      <c r="O23" s="5">
        <v>0</v>
      </c>
      <c r="P23" s="6">
        <v>100</v>
      </c>
      <c r="Q23" s="60" t="s">
        <v>426</v>
      </c>
      <c r="R23" s="13">
        <v>5994857</v>
      </c>
      <c r="S23" s="4">
        <v>34005143</v>
      </c>
      <c r="T23" s="4">
        <v>0</v>
      </c>
      <c r="U23" s="4">
        <v>0</v>
      </c>
      <c r="V23" s="14">
        <v>40000000</v>
      </c>
      <c r="W23" s="12">
        <v>14.99</v>
      </c>
      <c r="X23" s="5">
        <v>85.01</v>
      </c>
      <c r="Y23" s="5">
        <v>0</v>
      </c>
      <c r="Z23" s="5">
        <v>0</v>
      </c>
      <c r="AA23" s="6">
        <v>100</v>
      </c>
    </row>
    <row r="24" spans="1:27" ht="38.25" x14ac:dyDescent="0.25">
      <c r="A24" s="1">
        <v>57</v>
      </c>
      <c r="B24" s="2">
        <v>604</v>
      </c>
      <c r="C24" s="3">
        <v>16</v>
      </c>
      <c r="D24" s="3">
        <v>9</v>
      </c>
      <c r="E24" s="3">
        <v>74</v>
      </c>
      <c r="F24" s="11" t="s">
        <v>149</v>
      </c>
      <c r="G24" s="13">
        <v>5270146</v>
      </c>
      <c r="H24" s="4">
        <v>40369854</v>
      </c>
      <c r="I24" s="4">
        <v>0</v>
      </c>
      <c r="J24" s="4">
        <v>0</v>
      </c>
      <c r="K24" s="14">
        <v>45640000</v>
      </c>
      <c r="L24" s="12">
        <v>11.55</v>
      </c>
      <c r="M24" s="5">
        <v>88.45</v>
      </c>
      <c r="N24" s="5">
        <v>0</v>
      </c>
      <c r="O24" s="5">
        <v>0</v>
      </c>
      <c r="P24" s="6">
        <v>100</v>
      </c>
      <c r="Q24" s="60" t="s">
        <v>427</v>
      </c>
      <c r="R24" s="13">
        <v>5270146</v>
      </c>
      <c r="S24" s="4">
        <v>40369854</v>
      </c>
      <c r="T24" s="4">
        <v>0</v>
      </c>
      <c r="U24" s="4">
        <v>0</v>
      </c>
      <c r="V24" s="14">
        <v>45640000</v>
      </c>
      <c r="W24" s="12">
        <v>11.55</v>
      </c>
      <c r="X24" s="5">
        <v>88.45</v>
      </c>
      <c r="Y24" s="5">
        <v>0</v>
      </c>
      <c r="Z24" s="5">
        <v>0</v>
      </c>
      <c r="AA24" s="6">
        <v>100</v>
      </c>
    </row>
    <row r="25" spans="1:27" ht="38.25" x14ac:dyDescent="0.25">
      <c r="A25" s="1">
        <v>57</v>
      </c>
      <c r="B25" s="2">
        <v>604</v>
      </c>
      <c r="C25" s="3">
        <v>16</v>
      </c>
      <c r="D25" s="3">
        <v>9</v>
      </c>
      <c r="E25" s="3">
        <v>77</v>
      </c>
      <c r="F25" s="11" t="s">
        <v>150</v>
      </c>
      <c r="G25" s="13">
        <v>10942993</v>
      </c>
      <c r="H25" s="4">
        <v>14057007</v>
      </c>
      <c r="I25" s="4">
        <v>0</v>
      </c>
      <c r="J25" s="4">
        <v>0</v>
      </c>
      <c r="K25" s="14">
        <v>25000000</v>
      </c>
      <c r="L25" s="12">
        <v>43.77</v>
      </c>
      <c r="M25" s="5">
        <v>56.23</v>
      </c>
      <c r="N25" s="5">
        <v>0</v>
      </c>
      <c r="O25" s="5">
        <v>0</v>
      </c>
      <c r="P25" s="6">
        <v>100</v>
      </c>
      <c r="Q25" s="60" t="s">
        <v>428</v>
      </c>
      <c r="R25" s="13">
        <v>10942993</v>
      </c>
      <c r="S25" s="4">
        <v>14057007</v>
      </c>
      <c r="T25" s="4">
        <v>0</v>
      </c>
      <c r="U25" s="4">
        <v>0</v>
      </c>
      <c r="V25" s="14">
        <v>25000000</v>
      </c>
      <c r="W25" s="12">
        <v>43.77</v>
      </c>
      <c r="X25" s="5">
        <v>56.23</v>
      </c>
      <c r="Y25" s="5">
        <v>0</v>
      </c>
      <c r="Z25" s="5">
        <v>0</v>
      </c>
      <c r="AA25" s="6">
        <v>100</v>
      </c>
    </row>
    <row r="26" spans="1:27" ht="38.25" x14ac:dyDescent="0.25">
      <c r="A26" s="1">
        <v>57</v>
      </c>
      <c r="B26" s="2">
        <v>604</v>
      </c>
      <c r="C26" s="3">
        <v>16</v>
      </c>
      <c r="D26" s="3">
        <v>9</v>
      </c>
      <c r="E26" s="3">
        <v>82</v>
      </c>
      <c r="F26" s="11" t="s">
        <v>151</v>
      </c>
      <c r="G26" s="13">
        <v>4596057</v>
      </c>
      <c r="H26" s="4">
        <v>21903943</v>
      </c>
      <c r="I26" s="4">
        <v>0</v>
      </c>
      <c r="J26" s="4">
        <v>0</v>
      </c>
      <c r="K26" s="14">
        <v>26500000</v>
      </c>
      <c r="L26" s="12">
        <v>17.34</v>
      </c>
      <c r="M26" s="5">
        <v>82.66</v>
      </c>
      <c r="N26" s="5">
        <v>0</v>
      </c>
      <c r="O26" s="5">
        <v>0</v>
      </c>
      <c r="P26" s="6">
        <v>100</v>
      </c>
      <c r="Q26" s="60" t="s">
        <v>429</v>
      </c>
      <c r="R26" s="13">
        <v>4596057</v>
      </c>
      <c r="S26" s="4">
        <v>21903943</v>
      </c>
      <c r="T26" s="4">
        <v>0</v>
      </c>
      <c r="U26" s="4">
        <v>0</v>
      </c>
      <c r="V26" s="14">
        <v>26500000</v>
      </c>
      <c r="W26" s="12">
        <v>17.34</v>
      </c>
      <c r="X26" s="5">
        <v>82.66</v>
      </c>
      <c r="Y26" s="5">
        <v>0</v>
      </c>
      <c r="Z26" s="5">
        <v>0</v>
      </c>
      <c r="AA26" s="6">
        <v>100</v>
      </c>
    </row>
    <row r="27" spans="1:27" ht="25.5" x14ac:dyDescent="0.25">
      <c r="A27" s="1">
        <v>57</v>
      </c>
      <c r="B27" s="2">
        <v>604</v>
      </c>
      <c r="C27" s="3">
        <v>16</v>
      </c>
      <c r="D27" s="3">
        <v>9</v>
      </c>
      <c r="E27" s="3">
        <v>89</v>
      </c>
      <c r="F27" s="11" t="s">
        <v>172</v>
      </c>
      <c r="G27" s="13">
        <v>8671228</v>
      </c>
      <c r="H27" s="4">
        <v>32976264</v>
      </c>
      <c r="I27" s="4">
        <v>352508</v>
      </c>
      <c r="J27" s="4">
        <v>0</v>
      </c>
      <c r="K27" s="14">
        <v>42000000</v>
      </c>
      <c r="L27" s="12">
        <v>4</v>
      </c>
      <c r="M27" s="5">
        <v>78</v>
      </c>
      <c r="N27" s="5">
        <v>18</v>
      </c>
      <c r="O27" s="5">
        <v>0</v>
      </c>
      <c r="P27" s="6">
        <v>100</v>
      </c>
      <c r="Q27" s="60" t="s">
        <v>430</v>
      </c>
      <c r="R27" s="13">
        <v>8671228</v>
      </c>
      <c r="S27" s="4">
        <v>32976264</v>
      </c>
      <c r="T27" s="4">
        <v>352508</v>
      </c>
      <c r="U27" s="4">
        <v>0</v>
      </c>
      <c r="V27" s="14">
        <v>42000000</v>
      </c>
      <c r="W27" s="12">
        <v>4</v>
      </c>
      <c r="X27" s="5">
        <v>78</v>
      </c>
      <c r="Y27" s="5">
        <v>18</v>
      </c>
      <c r="Z27" s="5">
        <v>0</v>
      </c>
      <c r="AA27" s="6">
        <v>100</v>
      </c>
    </row>
    <row r="28" spans="1:27" ht="25.5" x14ac:dyDescent="0.25">
      <c r="A28" s="1">
        <v>57</v>
      </c>
      <c r="B28" s="2">
        <v>604</v>
      </c>
      <c r="C28" s="3">
        <v>16</v>
      </c>
      <c r="D28" s="3">
        <v>9</v>
      </c>
      <c r="E28" s="3">
        <v>90</v>
      </c>
      <c r="F28" s="11" t="s">
        <v>173</v>
      </c>
      <c r="G28" s="13">
        <v>11030537</v>
      </c>
      <c r="H28" s="4">
        <v>33969463</v>
      </c>
      <c r="I28" s="4">
        <v>0</v>
      </c>
      <c r="J28" s="4">
        <v>0</v>
      </c>
      <c r="K28" s="14">
        <v>45000000</v>
      </c>
      <c r="L28" s="12">
        <v>22</v>
      </c>
      <c r="M28" s="5">
        <v>78</v>
      </c>
      <c r="N28" s="5">
        <v>0</v>
      </c>
      <c r="O28" s="5">
        <v>0</v>
      </c>
      <c r="P28" s="6">
        <v>100</v>
      </c>
      <c r="Q28" s="60" t="s">
        <v>431</v>
      </c>
      <c r="R28" s="13">
        <v>11030537</v>
      </c>
      <c r="S28" s="4">
        <v>33969463</v>
      </c>
      <c r="T28" s="4">
        <v>0</v>
      </c>
      <c r="U28" s="4">
        <v>0</v>
      </c>
      <c r="V28" s="14">
        <v>45000000</v>
      </c>
      <c r="W28" s="12">
        <v>22</v>
      </c>
      <c r="X28" s="5">
        <v>78</v>
      </c>
      <c r="Y28" s="5">
        <v>0</v>
      </c>
      <c r="Z28" s="5">
        <v>0</v>
      </c>
      <c r="AA28" s="6">
        <v>100</v>
      </c>
    </row>
    <row r="29" spans="1:27" ht="25.5" x14ac:dyDescent="0.25">
      <c r="A29" s="1">
        <v>57</v>
      </c>
      <c r="B29" s="2">
        <v>604</v>
      </c>
      <c r="C29" s="3">
        <v>16</v>
      </c>
      <c r="D29" s="3">
        <v>9</v>
      </c>
      <c r="E29" s="3">
        <v>91</v>
      </c>
      <c r="F29" s="11" t="s">
        <v>174</v>
      </c>
      <c r="G29" s="13">
        <v>10000000</v>
      </c>
      <c r="H29" s="4">
        <v>15000000</v>
      </c>
      <c r="I29" s="4">
        <v>0</v>
      </c>
      <c r="J29" s="4">
        <v>0</v>
      </c>
      <c r="K29" s="14">
        <v>25000000</v>
      </c>
      <c r="L29" s="12">
        <v>40</v>
      </c>
      <c r="M29" s="5">
        <v>60</v>
      </c>
      <c r="N29" s="5">
        <v>0</v>
      </c>
      <c r="O29" s="5">
        <v>0</v>
      </c>
      <c r="P29" s="6">
        <v>100</v>
      </c>
      <c r="Q29" s="60" t="s">
        <v>432</v>
      </c>
      <c r="R29" s="13">
        <v>10000000</v>
      </c>
      <c r="S29" s="4">
        <v>15000000</v>
      </c>
      <c r="T29" s="4">
        <v>0</v>
      </c>
      <c r="U29" s="4">
        <v>0</v>
      </c>
      <c r="V29" s="14">
        <v>25000000</v>
      </c>
      <c r="W29" s="12">
        <v>40</v>
      </c>
      <c r="X29" s="5">
        <v>60</v>
      </c>
      <c r="Y29" s="5">
        <v>0</v>
      </c>
      <c r="Z29" s="5">
        <v>0</v>
      </c>
      <c r="AA29" s="6">
        <v>100</v>
      </c>
    </row>
    <row r="30" spans="1:27" ht="25.5" x14ac:dyDescent="0.25">
      <c r="A30" s="1">
        <v>57</v>
      </c>
      <c r="B30" s="2">
        <v>604</v>
      </c>
      <c r="C30" s="3">
        <v>16</v>
      </c>
      <c r="D30" s="3">
        <v>9</v>
      </c>
      <c r="E30" s="3">
        <v>92</v>
      </c>
      <c r="F30" s="11" t="s">
        <v>175</v>
      </c>
      <c r="G30" s="13">
        <v>10000000</v>
      </c>
      <c r="H30" s="4">
        <v>15000000</v>
      </c>
      <c r="I30" s="4">
        <v>0</v>
      </c>
      <c r="J30" s="4">
        <v>0</v>
      </c>
      <c r="K30" s="14">
        <v>25000000</v>
      </c>
      <c r="L30" s="12">
        <v>40</v>
      </c>
      <c r="M30" s="5">
        <v>60</v>
      </c>
      <c r="N30" s="5">
        <v>0</v>
      </c>
      <c r="O30" s="5">
        <v>0</v>
      </c>
      <c r="P30" s="6">
        <v>100</v>
      </c>
      <c r="Q30" s="60" t="s">
        <v>433</v>
      </c>
      <c r="R30" s="13">
        <v>10000000</v>
      </c>
      <c r="S30" s="4">
        <v>15000000</v>
      </c>
      <c r="T30" s="4">
        <v>0</v>
      </c>
      <c r="U30" s="4">
        <v>0</v>
      </c>
      <c r="V30" s="14">
        <v>25000000</v>
      </c>
      <c r="W30" s="12">
        <v>40</v>
      </c>
      <c r="X30" s="5">
        <v>60</v>
      </c>
      <c r="Y30" s="5">
        <v>0</v>
      </c>
      <c r="Z30" s="5">
        <v>0</v>
      </c>
      <c r="AA30" s="6">
        <v>100</v>
      </c>
    </row>
    <row r="31" spans="1:27" ht="38.25" x14ac:dyDescent="0.25">
      <c r="A31" s="1">
        <v>57</v>
      </c>
      <c r="B31" s="2">
        <v>604</v>
      </c>
      <c r="C31" s="3">
        <v>16</v>
      </c>
      <c r="D31" s="3">
        <v>9</v>
      </c>
      <c r="E31" s="3">
        <v>93</v>
      </c>
      <c r="F31" s="11" t="s">
        <v>36</v>
      </c>
      <c r="G31" s="13">
        <v>10042392</v>
      </c>
      <c r="H31" s="4">
        <v>38957608</v>
      </c>
      <c r="I31" s="4">
        <v>0</v>
      </c>
      <c r="J31" s="4">
        <v>0</v>
      </c>
      <c r="K31" s="14">
        <v>49000000</v>
      </c>
      <c r="L31" s="12">
        <v>32</v>
      </c>
      <c r="M31" s="5">
        <v>68</v>
      </c>
      <c r="N31" s="5">
        <v>0</v>
      </c>
      <c r="O31" s="5">
        <v>0</v>
      </c>
      <c r="P31" s="6">
        <v>100</v>
      </c>
      <c r="Q31" s="60" t="s">
        <v>434</v>
      </c>
      <c r="R31" s="13">
        <v>10042392</v>
      </c>
      <c r="S31" s="4">
        <v>38957608</v>
      </c>
      <c r="T31" s="4">
        <v>0</v>
      </c>
      <c r="U31" s="4">
        <v>0</v>
      </c>
      <c r="V31" s="14">
        <v>49000000</v>
      </c>
      <c r="W31" s="12">
        <v>32</v>
      </c>
      <c r="X31" s="5">
        <v>68</v>
      </c>
      <c r="Y31" s="5">
        <v>0</v>
      </c>
      <c r="Z31" s="5">
        <v>0</v>
      </c>
      <c r="AA31" s="6">
        <v>100</v>
      </c>
    </row>
    <row r="32" spans="1:27" ht="38.25" x14ac:dyDescent="0.25">
      <c r="A32" s="1">
        <v>57</v>
      </c>
      <c r="B32" s="2">
        <v>604</v>
      </c>
      <c r="C32" s="3">
        <v>16</v>
      </c>
      <c r="D32" s="3">
        <v>9</v>
      </c>
      <c r="E32" s="3">
        <v>94</v>
      </c>
      <c r="F32" s="11" t="s">
        <v>176</v>
      </c>
      <c r="G32" s="13">
        <v>797219</v>
      </c>
      <c r="H32" s="4">
        <v>10000000</v>
      </c>
      <c r="I32" s="4">
        <v>21202782</v>
      </c>
      <c r="J32" s="4">
        <v>0</v>
      </c>
      <c r="K32" s="14">
        <v>32000001</v>
      </c>
      <c r="L32" s="12">
        <v>2</v>
      </c>
      <c r="M32" s="5">
        <v>10</v>
      </c>
      <c r="N32" s="5">
        <v>88</v>
      </c>
      <c r="O32" s="5">
        <v>0</v>
      </c>
      <c r="P32" s="6">
        <v>100</v>
      </c>
      <c r="Q32" s="60" t="s">
        <v>435</v>
      </c>
      <c r="R32" s="13">
        <v>797219</v>
      </c>
      <c r="S32" s="4">
        <v>10000000</v>
      </c>
      <c r="T32" s="4">
        <v>21202782</v>
      </c>
      <c r="U32" s="4">
        <v>0</v>
      </c>
      <c r="V32" s="14">
        <v>32000001</v>
      </c>
      <c r="W32" s="12">
        <v>2</v>
      </c>
      <c r="X32" s="5">
        <v>10</v>
      </c>
      <c r="Y32" s="5">
        <v>88</v>
      </c>
      <c r="Z32" s="5">
        <v>0</v>
      </c>
      <c r="AA32" s="6">
        <v>100</v>
      </c>
    </row>
    <row r="33" spans="1:27" ht="38.25" x14ac:dyDescent="0.25">
      <c r="A33" s="1">
        <v>57</v>
      </c>
      <c r="B33" s="2">
        <v>604</v>
      </c>
      <c r="C33" s="3">
        <v>16</v>
      </c>
      <c r="D33" s="3">
        <v>9</v>
      </c>
      <c r="E33" s="3">
        <v>97</v>
      </c>
      <c r="F33" s="11" t="s">
        <v>152</v>
      </c>
      <c r="G33" s="13">
        <v>5745071</v>
      </c>
      <c r="H33" s="4">
        <v>24254929</v>
      </c>
      <c r="I33" s="4">
        <v>0</v>
      </c>
      <c r="J33" s="4">
        <v>0</v>
      </c>
      <c r="K33" s="14">
        <v>30000000</v>
      </c>
      <c r="L33" s="12">
        <v>19.149999999999999</v>
      </c>
      <c r="M33" s="5">
        <v>80.849999999999994</v>
      </c>
      <c r="N33" s="5">
        <v>0</v>
      </c>
      <c r="O33" s="5">
        <v>0</v>
      </c>
      <c r="P33" s="6">
        <v>100</v>
      </c>
      <c r="Q33" s="60" t="s">
        <v>436</v>
      </c>
      <c r="R33" s="13">
        <v>5745071</v>
      </c>
      <c r="S33" s="4">
        <v>24254929</v>
      </c>
      <c r="T33" s="4">
        <v>0</v>
      </c>
      <c r="U33" s="4">
        <v>0</v>
      </c>
      <c r="V33" s="14">
        <v>30000000</v>
      </c>
      <c r="W33" s="12">
        <v>19.149999999999999</v>
      </c>
      <c r="X33" s="5">
        <v>80.849999999999994</v>
      </c>
      <c r="Y33" s="5">
        <v>0</v>
      </c>
      <c r="Z33" s="5">
        <v>0</v>
      </c>
      <c r="AA33" s="6">
        <v>100</v>
      </c>
    </row>
    <row r="34" spans="1:27" ht="25.5" x14ac:dyDescent="0.25">
      <c r="A34" s="1">
        <v>57</v>
      </c>
      <c r="B34" s="2">
        <v>604</v>
      </c>
      <c r="C34" s="3">
        <v>16</v>
      </c>
      <c r="D34" s="3">
        <v>10</v>
      </c>
      <c r="E34" s="3">
        <v>80</v>
      </c>
      <c r="F34" s="11" t="s">
        <v>120</v>
      </c>
      <c r="G34" s="13">
        <v>6963723</v>
      </c>
      <c r="H34" s="4">
        <v>13000000</v>
      </c>
      <c r="I34" s="4">
        <v>30036277</v>
      </c>
      <c r="J34" s="4">
        <v>0</v>
      </c>
      <c r="K34" s="14">
        <v>50000000</v>
      </c>
      <c r="L34" s="12">
        <v>13.93</v>
      </c>
      <c r="M34" s="5">
        <v>26</v>
      </c>
      <c r="N34" s="5">
        <v>60.07</v>
      </c>
      <c r="O34" s="5">
        <v>0</v>
      </c>
      <c r="P34" s="6">
        <v>100</v>
      </c>
      <c r="Q34" s="60" t="s">
        <v>370</v>
      </c>
      <c r="R34" s="13">
        <v>6963723</v>
      </c>
      <c r="S34" s="4">
        <v>13000000</v>
      </c>
      <c r="T34" s="4">
        <v>30036277</v>
      </c>
      <c r="U34" s="4">
        <v>0</v>
      </c>
      <c r="V34" s="14">
        <v>50000000</v>
      </c>
      <c r="W34" s="12">
        <v>13.93</v>
      </c>
      <c r="X34" s="5">
        <v>26</v>
      </c>
      <c r="Y34" s="5">
        <v>60.07</v>
      </c>
      <c r="Z34" s="5">
        <v>0</v>
      </c>
      <c r="AA34" s="6">
        <v>100</v>
      </c>
    </row>
    <row r="35" spans="1:27" ht="38.25" x14ac:dyDescent="0.25">
      <c r="A35" s="1">
        <v>57</v>
      </c>
      <c r="B35" s="2">
        <v>604</v>
      </c>
      <c r="C35" s="3">
        <v>16</v>
      </c>
      <c r="D35" s="3">
        <v>10</v>
      </c>
      <c r="E35" s="3">
        <v>81</v>
      </c>
      <c r="F35" s="11" t="s">
        <v>121</v>
      </c>
      <c r="G35" s="13">
        <v>6963723</v>
      </c>
      <c r="H35" s="4">
        <v>13000000</v>
      </c>
      <c r="I35" s="4">
        <v>30036277</v>
      </c>
      <c r="J35" s="4">
        <v>0</v>
      </c>
      <c r="K35" s="14">
        <v>50000000</v>
      </c>
      <c r="L35" s="12">
        <v>13.93</v>
      </c>
      <c r="M35" s="5">
        <v>26</v>
      </c>
      <c r="N35" s="5">
        <v>60.07</v>
      </c>
      <c r="O35" s="5">
        <v>0</v>
      </c>
      <c r="P35" s="6">
        <v>100</v>
      </c>
      <c r="Q35" s="60" t="s">
        <v>371</v>
      </c>
      <c r="R35" s="13">
        <v>6963723</v>
      </c>
      <c r="S35" s="4">
        <v>13000000</v>
      </c>
      <c r="T35" s="4">
        <v>30036277</v>
      </c>
      <c r="U35" s="4">
        <v>0</v>
      </c>
      <c r="V35" s="14">
        <v>50000000</v>
      </c>
      <c r="W35" s="12">
        <v>13.93</v>
      </c>
      <c r="X35" s="5">
        <v>26</v>
      </c>
      <c r="Y35" s="5">
        <v>60.07</v>
      </c>
      <c r="Z35" s="5">
        <v>0</v>
      </c>
      <c r="AA35" s="6">
        <v>100</v>
      </c>
    </row>
    <row r="36" spans="1:27" ht="38.25" x14ac:dyDescent="0.25">
      <c r="A36" s="1">
        <v>57</v>
      </c>
      <c r="B36" s="2">
        <v>604</v>
      </c>
      <c r="C36" s="3">
        <v>16</v>
      </c>
      <c r="D36" s="3">
        <v>10</v>
      </c>
      <c r="E36" s="3">
        <v>82</v>
      </c>
      <c r="F36" s="11" t="s">
        <v>122</v>
      </c>
      <c r="G36" s="13">
        <v>6963723</v>
      </c>
      <c r="H36" s="4">
        <v>13000000</v>
      </c>
      <c r="I36" s="4">
        <v>30036277</v>
      </c>
      <c r="J36" s="4">
        <v>0</v>
      </c>
      <c r="K36" s="14">
        <v>50000000</v>
      </c>
      <c r="L36" s="12">
        <v>13.93</v>
      </c>
      <c r="M36" s="5">
        <v>26</v>
      </c>
      <c r="N36" s="5">
        <v>60.07</v>
      </c>
      <c r="O36" s="5">
        <v>0</v>
      </c>
      <c r="P36" s="6">
        <v>100</v>
      </c>
      <c r="Q36" s="60" t="s">
        <v>372</v>
      </c>
      <c r="R36" s="13">
        <v>6963723</v>
      </c>
      <c r="S36" s="4">
        <v>13000000</v>
      </c>
      <c r="T36" s="4">
        <v>30036277</v>
      </c>
      <c r="U36" s="4">
        <v>0</v>
      </c>
      <c r="V36" s="14">
        <v>50000000</v>
      </c>
      <c r="W36" s="12">
        <v>13.93</v>
      </c>
      <c r="X36" s="5">
        <v>26</v>
      </c>
      <c r="Y36" s="5">
        <v>60.07</v>
      </c>
      <c r="Z36" s="5">
        <v>0</v>
      </c>
      <c r="AA36" s="6">
        <v>100</v>
      </c>
    </row>
    <row r="37" spans="1:27" ht="25.5" x14ac:dyDescent="0.25">
      <c r="A37" s="1">
        <v>57</v>
      </c>
      <c r="B37" s="2">
        <v>604</v>
      </c>
      <c r="C37" s="3">
        <v>16</v>
      </c>
      <c r="D37" s="3">
        <v>10</v>
      </c>
      <c r="E37" s="3">
        <v>83</v>
      </c>
      <c r="F37" s="11" t="s">
        <v>123</v>
      </c>
      <c r="G37" s="13">
        <v>6963723</v>
      </c>
      <c r="H37" s="4">
        <v>43036277</v>
      </c>
      <c r="I37" s="4">
        <v>0</v>
      </c>
      <c r="J37" s="4">
        <v>0</v>
      </c>
      <c r="K37" s="14">
        <v>50000000</v>
      </c>
      <c r="L37" s="12">
        <v>13.93</v>
      </c>
      <c r="M37" s="5">
        <v>86.07</v>
      </c>
      <c r="N37" s="5">
        <v>0</v>
      </c>
      <c r="O37" s="5">
        <v>0</v>
      </c>
      <c r="P37" s="6">
        <v>100</v>
      </c>
      <c r="Q37" s="60" t="s">
        <v>373</v>
      </c>
      <c r="R37" s="13">
        <v>6963723</v>
      </c>
      <c r="S37" s="4">
        <v>43036277</v>
      </c>
      <c r="T37" s="4">
        <v>0</v>
      </c>
      <c r="U37" s="4">
        <v>0</v>
      </c>
      <c r="V37" s="14">
        <v>50000000</v>
      </c>
      <c r="W37" s="12">
        <v>13.93</v>
      </c>
      <c r="X37" s="5">
        <v>86.07</v>
      </c>
      <c r="Y37" s="5">
        <v>0</v>
      </c>
      <c r="Z37" s="5">
        <v>0</v>
      </c>
      <c r="AA37" s="6">
        <v>100</v>
      </c>
    </row>
    <row r="38" spans="1:27" ht="38.25" x14ac:dyDescent="0.25">
      <c r="A38" s="1">
        <v>57</v>
      </c>
      <c r="B38" s="2">
        <v>604</v>
      </c>
      <c r="C38" s="3">
        <v>16</v>
      </c>
      <c r="D38" s="3">
        <v>10</v>
      </c>
      <c r="E38" s="3">
        <v>84</v>
      </c>
      <c r="F38" s="11" t="s">
        <v>124</v>
      </c>
      <c r="G38" s="13">
        <v>6963723</v>
      </c>
      <c r="H38" s="4">
        <v>13000000</v>
      </c>
      <c r="I38" s="4">
        <v>30036277</v>
      </c>
      <c r="J38" s="4">
        <v>0</v>
      </c>
      <c r="K38" s="14">
        <v>50000000</v>
      </c>
      <c r="L38" s="12">
        <v>13.93</v>
      </c>
      <c r="M38" s="5">
        <v>26</v>
      </c>
      <c r="N38" s="5">
        <v>60.07</v>
      </c>
      <c r="O38" s="5">
        <v>0</v>
      </c>
      <c r="P38" s="6">
        <v>100</v>
      </c>
      <c r="Q38" s="60" t="s">
        <v>374</v>
      </c>
      <c r="R38" s="13">
        <v>6963723</v>
      </c>
      <c r="S38" s="4">
        <v>13000000</v>
      </c>
      <c r="T38" s="4">
        <v>30036277</v>
      </c>
      <c r="U38" s="4">
        <v>0</v>
      </c>
      <c r="V38" s="14">
        <v>50000000</v>
      </c>
      <c r="W38" s="12">
        <v>13.93</v>
      </c>
      <c r="X38" s="5">
        <v>26</v>
      </c>
      <c r="Y38" s="5">
        <v>60.07</v>
      </c>
      <c r="Z38" s="5">
        <v>0</v>
      </c>
      <c r="AA38" s="6">
        <v>100</v>
      </c>
    </row>
    <row r="39" spans="1:27" ht="25.5" x14ac:dyDescent="0.25">
      <c r="A39" s="1">
        <v>57</v>
      </c>
      <c r="B39" s="2">
        <v>604</v>
      </c>
      <c r="C39" s="3">
        <v>16</v>
      </c>
      <c r="D39" s="3">
        <v>10</v>
      </c>
      <c r="E39" s="3">
        <v>85</v>
      </c>
      <c r="F39" s="11" t="s">
        <v>125</v>
      </c>
      <c r="G39" s="13">
        <v>6963723</v>
      </c>
      <c r="H39" s="4">
        <v>13000000</v>
      </c>
      <c r="I39" s="4">
        <v>30036277</v>
      </c>
      <c r="J39" s="4">
        <v>0</v>
      </c>
      <c r="K39" s="14">
        <v>50000000</v>
      </c>
      <c r="L39" s="12">
        <v>13.93</v>
      </c>
      <c r="M39" s="5">
        <v>26</v>
      </c>
      <c r="N39" s="5">
        <v>60.07</v>
      </c>
      <c r="O39" s="5">
        <v>0</v>
      </c>
      <c r="P39" s="6">
        <v>100</v>
      </c>
      <c r="Q39" s="60" t="s">
        <v>375</v>
      </c>
      <c r="R39" s="13">
        <v>6963723</v>
      </c>
      <c r="S39" s="4">
        <v>13000000</v>
      </c>
      <c r="T39" s="4">
        <v>30036277</v>
      </c>
      <c r="U39" s="4">
        <v>0</v>
      </c>
      <c r="V39" s="14">
        <v>50000000</v>
      </c>
      <c r="W39" s="12">
        <v>13.93</v>
      </c>
      <c r="X39" s="5">
        <v>26</v>
      </c>
      <c r="Y39" s="5">
        <v>60.07</v>
      </c>
      <c r="Z39" s="5">
        <v>0</v>
      </c>
      <c r="AA39" s="6">
        <v>100</v>
      </c>
    </row>
    <row r="40" spans="1:27" ht="25.5" x14ac:dyDescent="0.25">
      <c r="A40" s="1">
        <v>57</v>
      </c>
      <c r="B40" s="2">
        <v>604</v>
      </c>
      <c r="C40" s="3">
        <v>16</v>
      </c>
      <c r="D40" s="3">
        <v>10</v>
      </c>
      <c r="E40" s="3">
        <v>86</v>
      </c>
      <c r="F40" s="11" t="s">
        <v>126</v>
      </c>
      <c r="G40" s="13">
        <v>7660095</v>
      </c>
      <c r="H40" s="4">
        <v>13000000</v>
      </c>
      <c r="I40" s="4">
        <v>14339905</v>
      </c>
      <c r="J40" s="4">
        <v>0</v>
      </c>
      <c r="K40" s="14">
        <v>35000000</v>
      </c>
      <c r="L40" s="12">
        <v>21.89</v>
      </c>
      <c r="M40" s="5">
        <v>37.14</v>
      </c>
      <c r="N40" s="5">
        <v>40.97</v>
      </c>
      <c r="O40" s="5">
        <v>0</v>
      </c>
      <c r="P40" s="6">
        <v>100</v>
      </c>
      <c r="Q40" s="60" t="s">
        <v>376</v>
      </c>
      <c r="R40" s="13">
        <v>7660095</v>
      </c>
      <c r="S40" s="4">
        <v>13000000</v>
      </c>
      <c r="T40" s="4">
        <v>14339905</v>
      </c>
      <c r="U40" s="4">
        <v>0</v>
      </c>
      <c r="V40" s="14">
        <v>35000000</v>
      </c>
      <c r="W40" s="12">
        <v>21.89</v>
      </c>
      <c r="X40" s="5">
        <v>37.14</v>
      </c>
      <c r="Y40" s="5">
        <v>40.97</v>
      </c>
      <c r="Z40" s="5">
        <v>0</v>
      </c>
      <c r="AA40" s="6">
        <v>100</v>
      </c>
    </row>
    <row r="41" spans="1:27" ht="38.25" x14ac:dyDescent="0.25">
      <c r="A41" s="1">
        <v>57</v>
      </c>
      <c r="B41" s="2">
        <v>604</v>
      </c>
      <c r="C41" s="3">
        <v>16</v>
      </c>
      <c r="D41" s="3">
        <v>11</v>
      </c>
      <c r="E41" s="3">
        <v>5</v>
      </c>
      <c r="F41" s="11" t="s">
        <v>132</v>
      </c>
      <c r="G41" s="13">
        <v>8170768</v>
      </c>
      <c r="H41" s="4">
        <v>39829232</v>
      </c>
      <c r="I41" s="4">
        <v>0</v>
      </c>
      <c r="J41" s="4">
        <v>0</v>
      </c>
      <c r="K41" s="14">
        <v>48000000</v>
      </c>
      <c r="L41" s="12">
        <v>17.02</v>
      </c>
      <c r="M41" s="5">
        <v>82.98</v>
      </c>
      <c r="N41" s="5">
        <v>0</v>
      </c>
      <c r="O41" s="5">
        <v>0</v>
      </c>
      <c r="P41" s="6">
        <v>100</v>
      </c>
      <c r="Q41" s="60" t="s">
        <v>393</v>
      </c>
      <c r="R41" s="13">
        <v>8170768</v>
      </c>
      <c r="S41" s="4">
        <v>39829232</v>
      </c>
      <c r="T41" s="4">
        <v>0</v>
      </c>
      <c r="U41" s="4">
        <v>0</v>
      </c>
      <c r="V41" s="14">
        <v>48000000</v>
      </c>
      <c r="W41" s="12">
        <v>17.02</v>
      </c>
      <c r="X41" s="5">
        <v>82.98</v>
      </c>
      <c r="Y41" s="5">
        <v>0</v>
      </c>
      <c r="Z41" s="5">
        <v>0</v>
      </c>
      <c r="AA41" s="6">
        <v>100</v>
      </c>
    </row>
    <row r="42" spans="1:27" ht="38.25" x14ac:dyDescent="0.25">
      <c r="A42" s="1">
        <v>57</v>
      </c>
      <c r="B42" s="2">
        <v>604</v>
      </c>
      <c r="C42" s="3">
        <v>16</v>
      </c>
      <c r="D42" s="3">
        <v>11</v>
      </c>
      <c r="E42" s="3">
        <v>9</v>
      </c>
      <c r="F42" s="11" t="s">
        <v>177</v>
      </c>
      <c r="G42" s="13">
        <v>4735332</v>
      </c>
      <c r="H42" s="4">
        <v>29264668</v>
      </c>
      <c r="I42" s="4">
        <v>0</v>
      </c>
      <c r="J42" s="4">
        <v>0</v>
      </c>
      <c r="K42" s="14">
        <v>34000000</v>
      </c>
      <c r="L42" s="12">
        <v>13.93</v>
      </c>
      <c r="M42" s="5">
        <v>86.07</v>
      </c>
      <c r="N42" s="5">
        <v>0</v>
      </c>
      <c r="O42" s="5">
        <v>0</v>
      </c>
      <c r="P42" s="6">
        <v>100</v>
      </c>
      <c r="Q42" s="60" t="s">
        <v>396</v>
      </c>
      <c r="R42" s="13">
        <v>4735332</v>
      </c>
      <c r="S42" s="4">
        <v>29264668</v>
      </c>
      <c r="T42" s="4">
        <v>0</v>
      </c>
      <c r="U42" s="4">
        <v>0</v>
      </c>
      <c r="V42" s="14">
        <v>34000000</v>
      </c>
      <c r="W42" s="12">
        <v>13.93</v>
      </c>
      <c r="X42" s="5">
        <v>86.07</v>
      </c>
      <c r="Y42" s="5">
        <v>0</v>
      </c>
      <c r="Z42" s="5">
        <v>0</v>
      </c>
      <c r="AA42" s="6">
        <v>100</v>
      </c>
    </row>
    <row r="43" spans="1:27" ht="38.25" x14ac:dyDescent="0.25">
      <c r="A43" s="1">
        <v>57</v>
      </c>
      <c r="B43" s="2">
        <v>604</v>
      </c>
      <c r="C43" s="3">
        <v>16</v>
      </c>
      <c r="D43" s="3">
        <v>11</v>
      </c>
      <c r="E43" s="3">
        <v>15</v>
      </c>
      <c r="F43" s="11" t="s">
        <v>178</v>
      </c>
      <c r="G43" s="16">
        <v>917255</v>
      </c>
      <c r="H43" s="8">
        <v>12727086</v>
      </c>
      <c r="I43" s="8">
        <v>31355660</v>
      </c>
      <c r="J43" s="4">
        <v>0</v>
      </c>
      <c r="K43" s="14">
        <v>45000001</v>
      </c>
      <c r="L43" s="12">
        <v>6</v>
      </c>
      <c r="M43" s="5">
        <v>28</v>
      </c>
      <c r="N43" s="5">
        <v>66</v>
      </c>
      <c r="O43" s="5">
        <v>0</v>
      </c>
      <c r="P43" s="6">
        <v>100</v>
      </c>
      <c r="Q43" s="60" t="s">
        <v>377</v>
      </c>
      <c r="R43" s="16">
        <v>917255</v>
      </c>
      <c r="S43" s="8">
        <v>12727086</v>
      </c>
      <c r="T43" s="8">
        <v>31355660</v>
      </c>
      <c r="U43" s="4">
        <v>0</v>
      </c>
      <c r="V43" s="14">
        <v>45000001</v>
      </c>
      <c r="W43" s="12">
        <v>6</v>
      </c>
      <c r="X43" s="5">
        <v>28</v>
      </c>
      <c r="Y43" s="5">
        <v>66</v>
      </c>
      <c r="Z43" s="5">
        <v>0</v>
      </c>
      <c r="AA43" s="6">
        <v>100</v>
      </c>
    </row>
    <row r="44" spans="1:27" ht="38.25" x14ac:dyDescent="0.25">
      <c r="A44" s="1">
        <v>57</v>
      </c>
      <c r="B44" s="2">
        <v>604</v>
      </c>
      <c r="C44" s="3">
        <v>16</v>
      </c>
      <c r="D44" s="3">
        <v>11</v>
      </c>
      <c r="E44" s="3">
        <v>16</v>
      </c>
      <c r="F44" s="11" t="s">
        <v>155</v>
      </c>
      <c r="G44" s="13">
        <v>44826878</v>
      </c>
      <c r="H44" s="4">
        <v>5173122</v>
      </c>
      <c r="I44" s="4">
        <v>0</v>
      </c>
      <c r="J44" s="4">
        <v>0</v>
      </c>
      <c r="K44" s="14">
        <v>50000000</v>
      </c>
      <c r="L44" s="12">
        <v>89.65</v>
      </c>
      <c r="M44" s="5">
        <v>10.35</v>
      </c>
      <c r="N44" s="5">
        <v>0</v>
      </c>
      <c r="O44" s="5">
        <v>0</v>
      </c>
      <c r="P44" s="6">
        <v>100</v>
      </c>
      <c r="Q44" s="60" t="s">
        <v>378</v>
      </c>
      <c r="R44" s="13">
        <v>44826878</v>
      </c>
      <c r="S44" s="4">
        <v>5173122</v>
      </c>
      <c r="T44" s="4">
        <v>0</v>
      </c>
      <c r="U44" s="4">
        <v>0</v>
      </c>
      <c r="V44" s="14">
        <v>50000000</v>
      </c>
      <c r="W44" s="12">
        <v>89.65</v>
      </c>
      <c r="X44" s="5">
        <v>10.35</v>
      </c>
      <c r="Y44" s="5">
        <v>0</v>
      </c>
      <c r="Z44" s="5">
        <v>0</v>
      </c>
      <c r="AA44" s="6">
        <v>100</v>
      </c>
    </row>
    <row r="45" spans="1:27" ht="38.25" x14ac:dyDescent="0.25">
      <c r="A45" s="1">
        <v>57</v>
      </c>
      <c r="B45" s="2">
        <v>604</v>
      </c>
      <c r="C45" s="3">
        <v>16</v>
      </c>
      <c r="D45" s="3">
        <v>11</v>
      </c>
      <c r="E45" s="3">
        <v>17</v>
      </c>
      <c r="F45" s="11" t="s">
        <v>156</v>
      </c>
      <c r="G45" s="13">
        <v>6808974</v>
      </c>
      <c r="H45" s="4">
        <v>33191026</v>
      </c>
      <c r="I45" s="4">
        <v>0</v>
      </c>
      <c r="J45" s="4">
        <v>0</v>
      </c>
      <c r="K45" s="14">
        <v>40000000</v>
      </c>
      <c r="L45" s="12">
        <v>17.02</v>
      </c>
      <c r="M45" s="5">
        <v>82.98</v>
      </c>
      <c r="N45" s="5">
        <v>0</v>
      </c>
      <c r="O45" s="5">
        <v>0</v>
      </c>
      <c r="P45" s="6">
        <v>100</v>
      </c>
      <c r="Q45" s="60" t="s">
        <v>379</v>
      </c>
      <c r="R45" s="13">
        <v>6808974</v>
      </c>
      <c r="S45" s="4">
        <v>33191026</v>
      </c>
      <c r="T45" s="4">
        <v>0</v>
      </c>
      <c r="U45" s="4">
        <v>0</v>
      </c>
      <c r="V45" s="14">
        <v>40000000</v>
      </c>
      <c r="W45" s="12">
        <v>17.02</v>
      </c>
      <c r="X45" s="5">
        <v>82.98</v>
      </c>
      <c r="Y45" s="5">
        <v>0</v>
      </c>
      <c r="Z45" s="5">
        <v>0</v>
      </c>
      <c r="AA45" s="6">
        <v>100</v>
      </c>
    </row>
    <row r="46" spans="1:27" ht="38.25" x14ac:dyDescent="0.25">
      <c r="A46" s="1">
        <v>57</v>
      </c>
      <c r="B46" s="2">
        <v>604</v>
      </c>
      <c r="C46" s="3">
        <v>16</v>
      </c>
      <c r="D46" s="3">
        <v>11</v>
      </c>
      <c r="E46" s="3">
        <v>18</v>
      </c>
      <c r="F46" s="11" t="s">
        <v>127</v>
      </c>
      <c r="G46" s="13">
        <v>8511217</v>
      </c>
      <c r="H46" s="4">
        <v>41488783</v>
      </c>
      <c r="I46" s="4">
        <v>0</v>
      </c>
      <c r="J46" s="4">
        <v>0</v>
      </c>
      <c r="K46" s="14">
        <v>50000000</v>
      </c>
      <c r="L46" s="12">
        <v>17.02</v>
      </c>
      <c r="M46" s="5">
        <v>82.98</v>
      </c>
      <c r="N46" s="5">
        <v>0</v>
      </c>
      <c r="O46" s="5">
        <v>0</v>
      </c>
      <c r="P46" s="6">
        <v>100</v>
      </c>
      <c r="Q46" s="60" t="s">
        <v>380</v>
      </c>
      <c r="R46" s="13">
        <v>8511217</v>
      </c>
      <c r="S46" s="4">
        <v>41488783</v>
      </c>
      <c r="T46" s="4">
        <v>0</v>
      </c>
      <c r="U46" s="4">
        <v>0</v>
      </c>
      <c r="V46" s="14">
        <v>50000000</v>
      </c>
      <c r="W46" s="12">
        <v>17.02</v>
      </c>
      <c r="X46" s="5">
        <v>82.98</v>
      </c>
      <c r="Y46" s="5">
        <v>0</v>
      </c>
      <c r="Z46" s="5">
        <v>0</v>
      </c>
      <c r="AA46" s="6">
        <v>100</v>
      </c>
    </row>
    <row r="47" spans="1:27" ht="25.5" x14ac:dyDescent="0.25">
      <c r="A47" s="1">
        <v>57</v>
      </c>
      <c r="B47" s="2">
        <v>604</v>
      </c>
      <c r="C47" s="3">
        <v>16</v>
      </c>
      <c r="D47" s="3">
        <v>11</v>
      </c>
      <c r="E47" s="3">
        <v>19</v>
      </c>
      <c r="F47" s="11" t="s">
        <v>128</v>
      </c>
      <c r="G47" s="13">
        <v>9848694</v>
      </c>
      <c r="H47" s="4">
        <v>35151306</v>
      </c>
      <c r="I47" s="4">
        <v>0</v>
      </c>
      <c r="J47" s="4">
        <v>0</v>
      </c>
      <c r="K47" s="14">
        <v>45000000</v>
      </c>
      <c r="L47" s="12">
        <v>21.89</v>
      </c>
      <c r="M47" s="5">
        <v>78.11</v>
      </c>
      <c r="N47" s="5">
        <v>0</v>
      </c>
      <c r="O47" s="5">
        <v>0</v>
      </c>
      <c r="P47" s="6">
        <v>100</v>
      </c>
      <c r="Q47" s="60" t="s">
        <v>381</v>
      </c>
      <c r="R47" s="13">
        <v>9848694</v>
      </c>
      <c r="S47" s="4">
        <v>35151306</v>
      </c>
      <c r="T47" s="4">
        <v>0</v>
      </c>
      <c r="U47" s="4">
        <v>0</v>
      </c>
      <c r="V47" s="14">
        <v>45000000</v>
      </c>
      <c r="W47" s="12">
        <v>21.89</v>
      </c>
      <c r="X47" s="5">
        <v>78.11</v>
      </c>
      <c r="Y47" s="5">
        <v>0</v>
      </c>
      <c r="Z47" s="5">
        <v>0</v>
      </c>
      <c r="AA47" s="6">
        <v>100</v>
      </c>
    </row>
    <row r="48" spans="1:27" ht="25.5" x14ac:dyDescent="0.25">
      <c r="A48" s="1">
        <v>57</v>
      </c>
      <c r="B48" s="2">
        <v>604</v>
      </c>
      <c r="C48" s="3">
        <v>16</v>
      </c>
      <c r="D48" s="3">
        <v>11</v>
      </c>
      <c r="E48" s="3">
        <v>20</v>
      </c>
      <c r="F48" s="11" t="s">
        <v>37</v>
      </c>
      <c r="G48" s="13">
        <v>1441400</v>
      </c>
      <c r="H48" s="4">
        <v>35344992</v>
      </c>
      <c r="I48" s="4">
        <v>8213609</v>
      </c>
      <c r="J48" s="4">
        <v>0</v>
      </c>
      <c r="K48" s="14">
        <v>45000001</v>
      </c>
      <c r="L48" s="12">
        <v>10</v>
      </c>
      <c r="M48" s="5">
        <v>77</v>
      </c>
      <c r="N48" s="5">
        <v>13</v>
      </c>
      <c r="O48" s="5">
        <v>0</v>
      </c>
      <c r="P48" s="6">
        <v>100</v>
      </c>
      <c r="Q48" s="60" t="s">
        <v>382</v>
      </c>
      <c r="R48" s="13">
        <v>1441400</v>
      </c>
      <c r="S48" s="4">
        <v>35344992</v>
      </c>
      <c r="T48" s="4">
        <v>8213609</v>
      </c>
      <c r="U48" s="4">
        <v>0</v>
      </c>
      <c r="V48" s="14">
        <v>45000001</v>
      </c>
      <c r="W48" s="12">
        <v>10</v>
      </c>
      <c r="X48" s="5">
        <v>77</v>
      </c>
      <c r="Y48" s="5">
        <v>13</v>
      </c>
      <c r="Z48" s="5">
        <v>0</v>
      </c>
      <c r="AA48" s="6">
        <v>100</v>
      </c>
    </row>
    <row r="49" spans="1:27" ht="38.25" x14ac:dyDescent="0.25">
      <c r="A49" s="1">
        <v>57</v>
      </c>
      <c r="B49" s="2">
        <v>604</v>
      </c>
      <c r="C49" s="3">
        <v>16</v>
      </c>
      <c r="D49" s="3">
        <v>11</v>
      </c>
      <c r="E49" s="3">
        <v>21</v>
      </c>
      <c r="F49" s="11" t="s">
        <v>38</v>
      </c>
      <c r="G49" s="13">
        <v>1441400</v>
      </c>
      <c r="H49" s="4">
        <v>35344992</v>
      </c>
      <c r="I49" s="4">
        <v>8213609</v>
      </c>
      <c r="J49" s="4">
        <v>0</v>
      </c>
      <c r="K49" s="14">
        <v>45000001</v>
      </c>
      <c r="L49" s="12">
        <v>10</v>
      </c>
      <c r="M49" s="5">
        <v>77</v>
      </c>
      <c r="N49" s="5">
        <v>13</v>
      </c>
      <c r="O49" s="5">
        <v>0</v>
      </c>
      <c r="P49" s="6">
        <v>100</v>
      </c>
      <c r="Q49" s="60" t="s">
        <v>383</v>
      </c>
      <c r="R49" s="13">
        <v>1441400</v>
      </c>
      <c r="S49" s="4">
        <v>35344992</v>
      </c>
      <c r="T49" s="4">
        <v>8213609</v>
      </c>
      <c r="U49" s="4">
        <v>0</v>
      </c>
      <c r="V49" s="14">
        <v>45000001</v>
      </c>
      <c r="W49" s="12">
        <v>10</v>
      </c>
      <c r="X49" s="5">
        <v>77</v>
      </c>
      <c r="Y49" s="5">
        <v>13</v>
      </c>
      <c r="Z49" s="5">
        <v>0</v>
      </c>
      <c r="AA49" s="6">
        <v>100</v>
      </c>
    </row>
    <row r="50" spans="1:27" ht="51" x14ac:dyDescent="0.25">
      <c r="A50" s="1">
        <v>57</v>
      </c>
      <c r="B50" s="2">
        <v>604</v>
      </c>
      <c r="C50" s="3">
        <v>16</v>
      </c>
      <c r="D50" s="3">
        <v>11</v>
      </c>
      <c r="E50" s="3">
        <v>22</v>
      </c>
      <c r="F50" s="11" t="s">
        <v>157</v>
      </c>
      <c r="G50" s="13">
        <v>7149422</v>
      </c>
      <c r="H50" s="4">
        <v>20850578</v>
      </c>
      <c r="I50" s="4">
        <v>0</v>
      </c>
      <c r="J50" s="4">
        <v>0</v>
      </c>
      <c r="K50" s="14">
        <v>28000000</v>
      </c>
      <c r="L50" s="12">
        <v>25.53</v>
      </c>
      <c r="M50" s="5">
        <v>74.47</v>
      </c>
      <c r="N50" s="5">
        <v>0</v>
      </c>
      <c r="O50" s="5">
        <v>0</v>
      </c>
      <c r="P50" s="9">
        <v>100</v>
      </c>
      <c r="Q50" s="60" t="s">
        <v>384</v>
      </c>
      <c r="R50" s="13">
        <v>7149422</v>
      </c>
      <c r="S50" s="4">
        <v>20850578</v>
      </c>
      <c r="T50" s="4">
        <v>0</v>
      </c>
      <c r="U50" s="4">
        <v>0</v>
      </c>
      <c r="V50" s="14">
        <v>28000000</v>
      </c>
      <c r="W50" s="12">
        <v>25.53</v>
      </c>
      <c r="X50" s="5">
        <v>74.47</v>
      </c>
      <c r="Y50" s="5">
        <v>0</v>
      </c>
      <c r="Z50" s="5">
        <v>0</v>
      </c>
      <c r="AA50" s="9">
        <v>100</v>
      </c>
    </row>
    <row r="51" spans="1:27" ht="38.25" x14ac:dyDescent="0.25">
      <c r="A51" s="1">
        <v>57</v>
      </c>
      <c r="B51" s="2">
        <v>604</v>
      </c>
      <c r="C51" s="3">
        <v>16</v>
      </c>
      <c r="D51" s="3">
        <v>11</v>
      </c>
      <c r="E51" s="3">
        <v>24</v>
      </c>
      <c r="F51" s="11" t="s">
        <v>158</v>
      </c>
      <c r="G51" s="13">
        <v>4766282</v>
      </c>
      <c r="H51" s="4">
        <v>23233718</v>
      </c>
      <c r="I51" s="4">
        <v>0</v>
      </c>
      <c r="J51" s="4">
        <v>0</v>
      </c>
      <c r="K51" s="14">
        <v>28000000</v>
      </c>
      <c r="L51" s="12">
        <v>17.02</v>
      </c>
      <c r="M51" s="5">
        <v>82.98</v>
      </c>
      <c r="N51" s="5">
        <v>0</v>
      </c>
      <c r="O51" s="5">
        <v>0</v>
      </c>
      <c r="P51" s="6">
        <v>100</v>
      </c>
      <c r="Q51" s="60" t="s">
        <v>385</v>
      </c>
      <c r="R51" s="13">
        <v>4766282</v>
      </c>
      <c r="S51" s="4">
        <v>23233718</v>
      </c>
      <c r="T51" s="4">
        <v>0</v>
      </c>
      <c r="U51" s="4">
        <v>0</v>
      </c>
      <c r="V51" s="14">
        <v>28000000</v>
      </c>
      <c r="W51" s="12">
        <v>17.02</v>
      </c>
      <c r="X51" s="5">
        <v>82.98</v>
      </c>
      <c r="Y51" s="5">
        <v>0</v>
      </c>
      <c r="Z51" s="5">
        <v>0</v>
      </c>
      <c r="AA51" s="6">
        <v>100</v>
      </c>
    </row>
    <row r="52" spans="1:27" ht="51" x14ac:dyDescent="0.25">
      <c r="A52" s="1">
        <v>57</v>
      </c>
      <c r="B52" s="2">
        <v>604</v>
      </c>
      <c r="C52" s="3">
        <v>16</v>
      </c>
      <c r="D52" s="3">
        <v>11</v>
      </c>
      <c r="E52" s="3">
        <v>28</v>
      </c>
      <c r="F52" s="11" t="s">
        <v>129</v>
      </c>
      <c r="G52" s="13">
        <v>10468797</v>
      </c>
      <c r="H52" s="4">
        <v>30531203</v>
      </c>
      <c r="I52" s="4">
        <v>0</v>
      </c>
      <c r="J52" s="4">
        <v>0</v>
      </c>
      <c r="K52" s="14">
        <v>41000000</v>
      </c>
      <c r="L52" s="12">
        <v>25.53</v>
      </c>
      <c r="M52" s="5">
        <v>74.47</v>
      </c>
      <c r="N52" s="5">
        <v>0</v>
      </c>
      <c r="O52" s="5">
        <v>0</v>
      </c>
      <c r="P52" s="6">
        <v>100</v>
      </c>
      <c r="Q52" s="60" t="s">
        <v>386</v>
      </c>
      <c r="R52" s="13">
        <v>10468797</v>
      </c>
      <c r="S52" s="4">
        <v>30531203</v>
      </c>
      <c r="T52" s="4">
        <v>0</v>
      </c>
      <c r="U52" s="4">
        <v>0</v>
      </c>
      <c r="V52" s="14">
        <v>41000000</v>
      </c>
      <c r="W52" s="12">
        <v>25.53</v>
      </c>
      <c r="X52" s="5">
        <v>74.47</v>
      </c>
      <c r="Y52" s="5">
        <v>0</v>
      </c>
      <c r="Z52" s="5">
        <v>0</v>
      </c>
      <c r="AA52" s="6">
        <v>100</v>
      </c>
    </row>
    <row r="53" spans="1:27" ht="38.25" x14ac:dyDescent="0.25">
      <c r="A53" s="1">
        <v>57</v>
      </c>
      <c r="B53" s="2">
        <v>604</v>
      </c>
      <c r="C53" s="3">
        <v>16</v>
      </c>
      <c r="D53" s="3">
        <v>11</v>
      </c>
      <c r="E53" s="3">
        <v>29</v>
      </c>
      <c r="F53" s="11" t="s">
        <v>130</v>
      </c>
      <c r="G53" s="13">
        <v>6808974</v>
      </c>
      <c r="H53" s="4">
        <v>33191026</v>
      </c>
      <c r="I53" s="4">
        <v>0</v>
      </c>
      <c r="J53" s="4">
        <v>0</v>
      </c>
      <c r="K53" s="14">
        <v>40000000</v>
      </c>
      <c r="L53" s="12">
        <v>17.02</v>
      </c>
      <c r="M53" s="5">
        <v>82.98</v>
      </c>
      <c r="N53" s="5">
        <v>0</v>
      </c>
      <c r="O53" s="5">
        <v>0</v>
      </c>
      <c r="P53" s="6">
        <v>100</v>
      </c>
      <c r="Q53" s="60" t="s">
        <v>387</v>
      </c>
      <c r="R53" s="13">
        <v>6808974</v>
      </c>
      <c r="S53" s="4">
        <v>33191026</v>
      </c>
      <c r="T53" s="4">
        <v>0</v>
      </c>
      <c r="U53" s="4">
        <v>0</v>
      </c>
      <c r="V53" s="14">
        <v>40000000</v>
      </c>
      <c r="W53" s="12">
        <v>17.02</v>
      </c>
      <c r="X53" s="5">
        <v>82.98</v>
      </c>
      <c r="Y53" s="5">
        <v>0</v>
      </c>
      <c r="Z53" s="5">
        <v>0</v>
      </c>
      <c r="AA53" s="6">
        <v>100</v>
      </c>
    </row>
    <row r="54" spans="1:27" ht="38.25" x14ac:dyDescent="0.25">
      <c r="A54" s="1">
        <v>57</v>
      </c>
      <c r="B54" s="2">
        <v>604</v>
      </c>
      <c r="C54" s="3">
        <v>16</v>
      </c>
      <c r="D54" s="3">
        <v>11</v>
      </c>
      <c r="E54" s="3">
        <v>30</v>
      </c>
      <c r="F54" s="11" t="s">
        <v>159</v>
      </c>
      <c r="G54" s="13">
        <v>7319647</v>
      </c>
      <c r="H54" s="4">
        <v>35680353</v>
      </c>
      <c r="I54" s="4">
        <v>0</v>
      </c>
      <c r="J54" s="4">
        <v>0</v>
      </c>
      <c r="K54" s="14">
        <v>43000000</v>
      </c>
      <c r="L54" s="12">
        <v>17.02</v>
      </c>
      <c r="M54" s="5">
        <v>82.98</v>
      </c>
      <c r="N54" s="5">
        <v>0</v>
      </c>
      <c r="O54" s="5">
        <v>0</v>
      </c>
      <c r="P54" s="6">
        <v>100</v>
      </c>
      <c r="Q54" s="60" t="s">
        <v>388</v>
      </c>
      <c r="R54" s="13">
        <v>7319647</v>
      </c>
      <c r="S54" s="4">
        <v>35680353</v>
      </c>
      <c r="T54" s="4">
        <v>0</v>
      </c>
      <c r="U54" s="4">
        <v>0</v>
      </c>
      <c r="V54" s="14">
        <v>43000000</v>
      </c>
      <c r="W54" s="12">
        <v>17.02</v>
      </c>
      <c r="X54" s="5">
        <v>82.98</v>
      </c>
      <c r="Y54" s="5">
        <v>0</v>
      </c>
      <c r="Z54" s="5">
        <v>0</v>
      </c>
      <c r="AA54" s="6">
        <v>100</v>
      </c>
    </row>
    <row r="55" spans="1:27" ht="38.25" x14ac:dyDescent="0.25">
      <c r="A55" s="1">
        <v>57</v>
      </c>
      <c r="B55" s="2">
        <v>604</v>
      </c>
      <c r="C55" s="3">
        <v>16</v>
      </c>
      <c r="D55" s="3">
        <v>11</v>
      </c>
      <c r="E55" s="3">
        <v>31</v>
      </c>
      <c r="F55" s="11" t="s">
        <v>179</v>
      </c>
      <c r="G55" s="13">
        <v>39264423</v>
      </c>
      <c r="H55" s="4">
        <v>1735577</v>
      </c>
      <c r="I55" s="4">
        <v>0</v>
      </c>
      <c r="J55" s="4">
        <v>0</v>
      </c>
      <c r="K55" s="14">
        <v>41000000</v>
      </c>
      <c r="L55" s="12">
        <v>96</v>
      </c>
      <c r="M55" s="5">
        <v>4</v>
      </c>
      <c r="N55" s="5">
        <v>0</v>
      </c>
      <c r="O55" s="5">
        <v>0</v>
      </c>
      <c r="P55" s="6">
        <v>100</v>
      </c>
      <c r="Q55" s="60" t="s">
        <v>389</v>
      </c>
      <c r="R55" s="13">
        <v>39264423</v>
      </c>
      <c r="S55" s="4">
        <v>1735577</v>
      </c>
      <c r="T55" s="4">
        <v>0</v>
      </c>
      <c r="U55" s="4">
        <v>0</v>
      </c>
      <c r="V55" s="14">
        <v>41000000</v>
      </c>
      <c r="W55" s="12">
        <v>96</v>
      </c>
      <c r="X55" s="5">
        <v>4</v>
      </c>
      <c r="Y55" s="5">
        <v>0</v>
      </c>
      <c r="Z55" s="5">
        <v>0</v>
      </c>
      <c r="AA55" s="6">
        <v>100</v>
      </c>
    </row>
    <row r="56" spans="1:27" ht="51" x14ac:dyDescent="0.25">
      <c r="A56" s="1">
        <v>57</v>
      </c>
      <c r="B56" s="2">
        <v>604</v>
      </c>
      <c r="C56" s="3">
        <v>16</v>
      </c>
      <c r="D56" s="3">
        <v>11</v>
      </c>
      <c r="E56" s="3">
        <v>32</v>
      </c>
      <c r="F56" s="11" t="s">
        <v>39</v>
      </c>
      <c r="G56" s="13">
        <v>19922039</v>
      </c>
      <c r="H56" s="4">
        <v>21438998</v>
      </c>
      <c r="I56" s="4">
        <v>638963</v>
      </c>
      <c r="J56" s="4">
        <v>0</v>
      </c>
      <c r="K56" s="14">
        <v>42000000</v>
      </c>
      <c r="L56" s="12">
        <v>10</v>
      </c>
      <c r="M56" s="5">
        <v>50</v>
      </c>
      <c r="N56" s="5">
        <v>40</v>
      </c>
      <c r="O56" s="5">
        <v>0</v>
      </c>
      <c r="P56" s="6">
        <v>100</v>
      </c>
      <c r="Q56" s="60" t="s">
        <v>390</v>
      </c>
      <c r="R56" s="13">
        <v>19922039</v>
      </c>
      <c r="S56" s="4">
        <v>21438998</v>
      </c>
      <c r="T56" s="4">
        <v>638963</v>
      </c>
      <c r="U56" s="4">
        <v>0</v>
      </c>
      <c r="V56" s="14">
        <v>42000000</v>
      </c>
      <c r="W56" s="12">
        <v>10</v>
      </c>
      <c r="X56" s="5">
        <v>50</v>
      </c>
      <c r="Y56" s="5">
        <v>40</v>
      </c>
      <c r="Z56" s="5">
        <v>0</v>
      </c>
      <c r="AA56" s="6">
        <v>100</v>
      </c>
    </row>
    <row r="57" spans="1:27" ht="38.25" x14ac:dyDescent="0.25">
      <c r="A57" s="1">
        <v>57</v>
      </c>
      <c r="B57" s="2">
        <v>604</v>
      </c>
      <c r="C57" s="3">
        <v>16</v>
      </c>
      <c r="D57" s="3">
        <v>11</v>
      </c>
      <c r="E57" s="3">
        <v>33</v>
      </c>
      <c r="F57" s="11" t="s">
        <v>131</v>
      </c>
      <c r="G57" s="13">
        <v>5292430</v>
      </c>
      <c r="H57" s="4">
        <v>32707570</v>
      </c>
      <c r="I57" s="4">
        <v>0</v>
      </c>
      <c r="J57" s="4">
        <v>0</v>
      </c>
      <c r="K57" s="14">
        <v>38000000</v>
      </c>
      <c r="L57" s="12">
        <v>13.93</v>
      </c>
      <c r="M57" s="5">
        <v>86.07</v>
      </c>
      <c r="N57" s="5">
        <v>0</v>
      </c>
      <c r="O57" s="5">
        <v>0</v>
      </c>
      <c r="P57" s="9">
        <v>100</v>
      </c>
      <c r="Q57" s="60" t="s">
        <v>391</v>
      </c>
      <c r="R57" s="13">
        <v>5292430</v>
      </c>
      <c r="S57" s="4">
        <v>32707570</v>
      </c>
      <c r="T57" s="4">
        <v>0</v>
      </c>
      <c r="U57" s="4">
        <v>0</v>
      </c>
      <c r="V57" s="14">
        <v>38000000</v>
      </c>
      <c r="W57" s="12">
        <v>13.93</v>
      </c>
      <c r="X57" s="5">
        <v>86.07</v>
      </c>
      <c r="Y57" s="5">
        <v>0</v>
      </c>
      <c r="Z57" s="5">
        <v>0</v>
      </c>
      <c r="AA57" s="9">
        <v>100</v>
      </c>
    </row>
    <row r="58" spans="1:27" ht="25.5" x14ac:dyDescent="0.25">
      <c r="A58" s="1">
        <v>57</v>
      </c>
      <c r="B58" s="2">
        <v>604</v>
      </c>
      <c r="C58" s="3">
        <v>16</v>
      </c>
      <c r="D58" s="3">
        <v>11</v>
      </c>
      <c r="E58" s="3">
        <v>36</v>
      </c>
      <c r="F58" s="11" t="s">
        <v>169</v>
      </c>
      <c r="G58" s="13">
        <v>5106730</v>
      </c>
      <c r="H58" s="4">
        <v>24893270</v>
      </c>
      <c r="I58" s="4">
        <v>0</v>
      </c>
      <c r="J58" s="4">
        <v>0</v>
      </c>
      <c r="K58" s="14">
        <v>30000000</v>
      </c>
      <c r="L58" s="12">
        <v>17.02</v>
      </c>
      <c r="M58" s="5">
        <v>82.98</v>
      </c>
      <c r="N58" s="5">
        <v>0</v>
      </c>
      <c r="O58" s="5">
        <v>0</v>
      </c>
      <c r="P58" s="6">
        <v>100</v>
      </c>
      <c r="Q58" s="60" t="s">
        <v>392</v>
      </c>
      <c r="R58" s="13">
        <v>5106730</v>
      </c>
      <c r="S58" s="4">
        <v>24893270</v>
      </c>
      <c r="T58" s="4">
        <v>0</v>
      </c>
      <c r="U58" s="4">
        <v>0</v>
      </c>
      <c r="V58" s="14">
        <v>30000000</v>
      </c>
      <c r="W58" s="12">
        <v>17.02</v>
      </c>
      <c r="X58" s="5">
        <v>82.98</v>
      </c>
      <c r="Y58" s="5">
        <v>0</v>
      </c>
      <c r="Z58" s="5">
        <v>0</v>
      </c>
      <c r="AA58" s="6">
        <v>100</v>
      </c>
    </row>
    <row r="59" spans="1:27" ht="38.25" x14ac:dyDescent="0.25">
      <c r="A59" s="1">
        <v>57</v>
      </c>
      <c r="B59" s="2">
        <v>604</v>
      </c>
      <c r="C59" s="3">
        <v>16</v>
      </c>
      <c r="D59" s="3">
        <v>11</v>
      </c>
      <c r="E59" s="3">
        <v>60</v>
      </c>
      <c r="F59" s="11" t="s">
        <v>180</v>
      </c>
      <c r="G59" s="13">
        <v>268846</v>
      </c>
      <c r="H59" s="4">
        <v>10000000</v>
      </c>
      <c r="I59" s="4">
        <v>30831154</v>
      </c>
      <c r="J59" s="4">
        <v>0</v>
      </c>
      <c r="K59" s="14">
        <v>41100000</v>
      </c>
      <c r="L59" s="12">
        <v>2</v>
      </c>
      <c r="M59" s="5">
        <v>24</v>
      </c>
      <c r="N59" s="5">
        <v>74</v>
      </c>
      <c r="O59" s="5">
        <v>0</v>
      </c>
      <c r="P59" s="6">
        <v>100</v>
      </c>
      <c r="Q59" s="60" t="s">
        <v>394</v>
      </c>
      <c r="R59" s="13">
        <v>268846</v>
      </c>
      <c r="S59" s="4">
        <v>10000000</v>
      </c>
      <c r="T59" s="4">
        <v>30831154</v>
      </c>
      <c r="U59" s="4">
        <v>0</v>
      </c>
      <c r="V59" s="14">
        <v>41100000</v>
      </c>
      <c r="W59" s="12">
        <v>2</v>
      </c>
      <c r="X59" s="5">
        <v>24</v>
      </c>
      <c r="Y59" s="5">
        <v>74</v>
      </c>
      <c r="Z59" s="5">
        <v>0</v>
      </c>
      <c r="AA59" s="6">
        <v>100</v>
      </c>
    </row>
    <row r="60" spans="1:27" ht="38.25" x14ac:dyDescent="0.25">
      <c r="A60" s="1">
        <v>57</v>
      </c>
      <c r="B60" s="2">
        <v>604</v>
      </c>
      <c r="C60" s="3">
        <v>16</v>
      </c>
      <c r="D60" s="3">
        <v>11</v>
      </c>
      <c r="E60" s="3">
        <v>81</v>
      </c>
      <c r="F60" s="11" t="s">
        <v>181</v>
      </c>
      <c r="G60" s="13">
        <v>268846</v>
      </c>
      <c r="H60" s="4">
        <v>10000000</v>
      </c>
      <c r="I60" s="4">
        <v>40411154</v>
      </c>
      <c r="J60" s="4">
        <v>0</v>
      </c>
      <c r="K60" s="14">
        <v>50680000</v>
      </c>
      <c r="L60" s="12">
        <v>2</v>
      </c>
      <c r="M60" s="5">
        <v>20</v>
      </c>
      <c r="N60" s="5">
        <v>78</v>
      </c>
      <c r="O60" s="5">
        <v>0</v>
      </c>
      <c r="P60" s="6">
        <v>100</v>
      </c>
      <c r="Q60" s="60" t="s">
        <v>395</v>
      </c>
      <c r="R60" s="13">
        <v>268846</v>
      </c>
      <c r="S60" s="4">
        <v>10000000</v>
      </c>
      <c r="T60" s="4">
        <v>40411154</v>
      </c>
      <c r="U60" s="4">
        <v>0</v>
      </c>
      <c r="V60" s="14">
        <v>50680000</v>
      </c>
      <c r="W60" s="12">
        <v>2</v>
      </c>
      <c r="X60" s="5">
        <v>20</v>
      </c>
      <c r="Y60" s="5">
        <v>78</v>
      </c>
      <c r="Z60" s="5">
        <v>0</v>
      </c>
      <c r="AA60" s="6">
        <v>100</v>
      </c>
    </row>
    <row r="61" spans="1:27" ht="25.5" x14ac:dyDescent="0.25">
      <c r="A61" s="1">
        <v>57</v>
      </c>
      <c r="B61" s="2">
        <v>604</v>
      </c>
      <c r="C61" s="3">
        <v>16</v>
      </c>
      <c r="D61" s="3">
        <v>12</v>
      </c>
      <c r="E61" s="3">
        <v>1</v>
      </c>
      <c r="F61" s="11" t="s">
        <v>133</v>
      </c>
      <c r="G61" s="13">
        <v>10724133</v>
      </c>
      <c r="H61" s="4">
        <v>69275867</v>
      </c>
      <c r="I61" s="4">
        <v>0</v>
      </c>
      <c r="J61" s="4">
        <v>0</v>
      </c>
      <c r="K61" s="14">
        <v>80000000</v>
      </c>
      <c r="L61" s="12">
        <v>37</v>
      </c>
      <c r="M61" s="5">
        <v>63</v>
      </c>
      <c r="N61" s="5">
        <v>0</v>
      </c>
      <c r="O61" s="5">
        <v>0</v>
      </c>
      <c r="P61" s="6">
        <v>100</v>
      </c>
      <c r="Q61" s="60" t="s">
        <v>397</v>
      </c>
      <c r="R61" s="13">
        <v>10724133</v>
      </c>
      <c r="S61" s="4">
        <v>69275867</v>
      </c>
      <c r="T61" s="4">
        <v>0</v>
      </c>
      <c r="U61" s="4">
        <v>0</v>
      </c>
      <c r="V61" s="14">
        <v>80000000</v>
      </c>
      <c r="W61" s="12">
        <v>37</v>
      </c>
      <c r="X61" s="5">
        <v>63</v>
      </c>
      <c r="Y61" s="5">
        <v>0</v>
      </c>
      <c r="Z61" s="5">
        <v>0</v>
      </c>
      <c r="AA61" s="6">
        <v>100</v>
      </c>
    </row>
    <row r="62" spans="1:27" ht="25.5" x14ac:dyDescent="0.25">
      <c r="A62" s="1">
        <v>57</v>
      </c>
      <c r="B62" s="2">
        <v>604</v>
      </c>
      <c r="C62" s="3">
        <v>16</v>
      </c>
      <c r="D62" s="3">
        <v>12</v>
      </c>
      <c r="E62" s="3">
        <v>2</v>
      </c>
      <c r="F62" s="11" t="s">
        <v>40</v>
      </c>
      <c r="G62" s="13">
        <v>10111326</v>
      </c>
      <c r="H62" s="4">
        <v>14979174</v>
      </c>
      <c r="I62" s="4">
        <v>0</v>
      </c>
      <c r="J62" s="4">
        <v>0</v>
      </c>
      <c r="K62" s="14">
        <v>25090500</v>
      </c>
      <c r="L62" s="12">
        <v>60</v>
      </c>
      <c r="M62" s="5">
        <v>40</v>
      </c>
      <c r="N62" s="5">
        <v>0</v>
      </c>
      <c r="O62" s="5">
        <v>0</v>
      </c>
      <c r="P62" s="6">
        <v>100</v>
      </c>
      <c r="Q62" s="60" t="s">
        <v>400</v>
      </c>
      <c r="R62" s="13">
        <v>10111326</v>
      </c>
      <c r="S62" s="4">
        <v>14979174</v>
      </c>
      <c r="T62" s="4">
        <v>0</v>
      </c>
      <c r="U62" s="4">
        <v>0</v>
      </c>
      <c r="V62" s="14">
        <v>25090500</v>
      </c>
      <c r="W62" s="12">
        <v>60</v>
      </c>
      <c r="X62" s="5">
        <v>40</v>
      </c>
      <c r="Y62" s="5">
        <v>0</v>
      </c>
      <c r="Z62" s="5">
        <v>0</v>
      </c>
      <c r="AA62" s="6">
        <v>100</v>
      </c>
    </row>
    <row r="63" spans="1:27" ht="25.5" x14ac:dyDescent="0.25">
      <c r="A63" s="1">
        <v>57</v>
      </c>
      <c r="B63" s="2">
        <v>604</v>
      </c>
      <c r="C63" s="3">
        <v>16</v>
      </c>
      <c r="D63" s="3">
        <v>12</v>
      </c>
      <c r="E63" s="3">
        <v>3</v>
      </c>
      <c r="F63" s="11" t="s">
        <v>41</v>
      </c>
      <c r="G63" s="13">
        <v>11141957</v>
      </c>
      <c r="H63" s="4">
        <v>17274843</v>
      </c>
      <c r="I63" s="4">
        <v>0</v>
      </c>
      <c r="J63" s="4">
        <v>0</v>
      </c>
      <c r="K63" s="14">
        <v>28416800</v>
      </c>
      <c r="L63" s="12">
        <v>41</v>
      </c>
      <c r="M63" s="5">
        <v>59</v>
      </c>
      <c r="N63" s="5">
        <v>0</v>
      </c>
      <c r="O63" s="5">
        <v>0</v>
      </c>
      <c r="P63" s="6">
        <v>100</v>
      </c>
      <c r="Q63" s="60" t="s">
        <v>401</v>
      </c>
      <c r="R63" s="13">
        <v>11141957</v>
      </c>
      <c r="S63" s="4">
        <v>17274843</v>
      </c>
      <c r="T63" s="4">
        <v>0</v>
      </c>
      <c r="U63" s="4">
        <v>0</v>
      </c>
      <c r="V63" s="14">
        <v>28416800</v>
      </c>
      <c r="W63" s="12">
        <v>41</v>
      </c>
      <c r="X63" s="5">
        <v>59</v>
      </c>
      <c r="Y63" s="5">
        <v>0</v>
      </c>
      <c r="Z63" s="5">
        <v>0</v>
      </c>
      <c r="AA63" s="6">
        <v>100</v>
      </c>
    </row>
    <row r="64" spans="1:27" ht="51" x14ac:dyDescent="0.25">
      <c r="A64" s="1">
        <v>57</v>
      </c>
      <c r="B64" s="2">
        <v>604</v>
      </c>
      <c r="C64" s="3">
        <v>16</v>
      </c>
      <c r="D64" s="3">
        <v>12</v>
      </c>
      <c r="E64" s="3">
        <v>5</v>
      </c>
      <c r="F64" s="11" t="s">
        <v>42</v>
      </c>
      <c r="G64" s="13">
        <v>22186263</v>
      </c>
      <c r="H64" s="4">
        <v>68005933</v>
      </c>
      <c r="I64" s="4">
        <v>9807804</v>
      </c>
      <c r="J64" s="4">
        <v>0</v>
      </c>
      <c r="K64" s="14">
        <v>100000000</v>
      </c>
      <c r="L64" s="12">
        <v>33</v>
      </c>
      <c r="M64" s="5">
        <v>63</v>
      </c>
      <c r="N64" s="5">
        <v>4</v>
      </c>
      <c r="O64" s="5">
        <v>0</v>
      </c>
      <c r="P64" s="6">
        <v>100</v>
      </c>
      <c r="Q64" s="60" t="s">
        <v>402</v>
      </c>
      <c r="R64" s="13">
        <v>22186263</v>
      </c>
      <c r="S64" s="4">
        <v>68005933</v>
      </c>
      <c r="T64" s="4">
        <v>9807804</v>
      </c>
      <c r="U64" s="4">
        <v>0</v>
      </c>
      <c r="V64" s="14">
        <v>100000000</v>
      </c>
      <c r="W64" s="12">
        <v>33</v>
      </c>
      <c r="X64" s="5">
        <v>63</v>
      </c>
      <c r="Y64" s="5">
        <v>4</v>
      </c>
      <c r="Z64" s="5">
        <v>0</v>
      </c>
      <c r="AA64" s="6">
        <v>100</v>
      </c>
    </row>
    <row r="65" spans="1:27" ht="38.25" x14ac:dyDescent="0.25">
      <c r="A65" s="1">
        <v>57</v>
      </c>
      <c r="B65" s="2">
        <v>604</v>
      </c>
      <c r="C65" s="3">
        <v>16</v>
      </c>
      <c r="D65" s="3">
        <v>12</v>
      </c>
      <c r="E65" s="3">
        <v>9</v>
      </c>
      <c r="F65" s="11" t="s">
        <v>136</v>
      </c>
      <c r="G65" s="13">
        <v>42402334</v>
      </c>
      <c r="H65" s="4">
        <v>347597666</v>
      </c>
      <c r="I65" s="4">
        <v>0</v>
      </c>
      <c r="J65" s="4">
        <v>0</v>
      </c>
      <c r="K65" s="14">
        <v>390000000</v>
      </c>
      <c r="L65" s="12">
        <v>10.87</v>
      </c>
      <c r="M65" s="5">
        <v>89.13</v>
      </c>
      <c r="N65" s="5">
        <v>0</v>
      </c>
      <c r="O65" s="5">
        <v>0</v>
      </c>
      <c r="P65" s="6">
        <v>100</v>
      </c>
      <c r="Q65" s="60" t="s">
        <v>403</v>
      </c>
      <c r="R65" s="13">
        <v>42402334</v>
      </c>
      <c r="S65" s="4">
        <v>347597666</v>
      </c>
      <c r="T65" s="4">
        <v>0</v>
      </c>
      <c r="U65" s="4">
        <v>0</v>
      </c>
      <c r="V65" s="14">
        <v>390000000</v>
      </c>
      <c r="W65" s="12">
        <v>10.87</v>
      </c>
      <c r="X65" s="5">
        <v>89.13</v>
      </c>
      <c r="Y65" s="5">
        <v>0</v>
      </c>
      <c r="Z65" s="5">
        <v>0</v>
      </c>
      <c r="AA65" s="6">
        <v>100</v>
      </c>
    </row>
    <row r="66" spans="1:27" ht="38.25" x14ac:dyDescent="0.25">
      <c r="A66" s="1">
        <v>57</v>
      </c>
      <c r="B66" s="2">
        <v>604</v>
      </c>
      <c r="C66" s="3">
        <v>16</v>
      </c>
      <c r="D66" s="3">
        <v>12</v>
      </c>
      <c r="E66" s="3">
        <v>16</v>
      </c>
      <c r="F66" s="11" t="s">
        <v>134</v>
      </c>
      <c r="G66" s="13">
        <v>15320191</v>
      </c>
      <c r="H66" s="4">
        <v>84679809</v>
      </c>
      <c r="I66" s="4">
        <v>0</v>
      </c>
      <c r="J66" s="4">
        <v>0</v>
      </c>
      <c r="K66" s="14">
        <v>100000000</v>
      </c>
      <c r="L66" s="12">
        <v>15.32</v>
      </c>
      <c r="M66" s="5">
        <v>84.68</v>
      </c>
      <c r="N66" s="5">
        <v>0</v>
      </c>
      <c r="O66" s="5">
        <v>0</v>
      </c>
      <c r="P66" s="6">
        <v>100</v>
      </c>
      <c r="Q66" s="60" t="s">
        <v>398</v>
      </c>
      <c r="R66" s="13">
        <v>15320191</v>
      </c>
      <c r="S66" s="4">
        <v>84679809</v>
      </c>
      <c r="T66" s="4">
        <v>0</v>
      </c>
      <c r="U66" s="4">
        <v>0</v>
      </c>
      <c r="V66" s="14">
        <v>100000000</v>
      </c>
      <c r="W66" s="12">
        <v>15.32</v>
      </c>
      <c r="X66" s="5">
        <v>84.68</v>
      </c>
      <c r="Y66" s="5">
        <v>0</v>
      </c>
      <c r="Z66" s="5">
        <v>0</v>
      </c>
      <c r="AA66" s="6">
        <v>100</v>
      </c>
    </row>
    <row r="67" spans="1:27" x14ac:dyDescent="0.25">
      <c r="A67" s="1">
        <v>57</v>
      </c>
      <c r="B67" s="2">
        <v>604</v>
      </c>
      <c r="C67" s="3">
        <v>16</v>
      </c>
      <c r="D67" s="3">
        <v>12</v>
      </c>
      <c r="E67" s="3">
        <v>17</v>
      </c>
      <c r="F67" s="11" t="s">
        <v>135</v>
      </c>
      <c r="G67" s="13">
        <v>15320191</v>
      </c>
      <c r="H67" s="4">
        <v>84679809</v>
      </c>
      <c r="I67" s="4">
        <v>0</v>
      </c>
      <c r="J67" s="4">
        <v>0</v>
      </c>
      <c r="K67" s="14">
        <v>100000000</v>
      </c>
      <c r="L67" s="12">
        <v>15.32</v>
      </c>
      <c r="M67" s="5">
        <v>84.68</v>
      </c>
      <c r="N67" s="5">
        <v>0</v>
      </c>
      <c r="O67" s="5">
        <v>0</v>
      </c>
      <c r="P67" s="6">
        <v>100</v>
      </c>
      <c r="Q67" s="60" t="s">
        <v>399</v>
      </c>
      <c r="R67" s="13">
        <v>15320191</v>
      </c>
      <c r="S67" s="4">
        <v>84679809</v>
      </c>
      <c r="T67" s="4">
        <v>0</v>
      </c>
      <c r="U67" s="4">
        <v>0</v>
      </c>
      <c r="V67" s="14">
        <v>100000000</v>
      </c>
      <c r="W67" s="12">
        <v>15.32</v>
      </c>
      <c r="X67" s="5">
        <v>84.68</v>
      </c>
      <c r="Y67" s="5">
        <v>0</v>
      </c>
      <c r="Z67" s="5">
        <v>0</v>
      </c>
      <c r="AA67" s="6">
        <v>100</v>
      </c>
    </row>
    <row r="68" spans="1:27" x14ac:dyDescent="0.25">
      <c r="A68" s="1">
        <v>57</v>
      </c>
      <c r="B68" s="2">
        <v>604</v>
      </c>
      <c r="C68" s="3">
        <v>22</v>
      </c>
      <c r="D68" s="3">
        <v>3</v>
      </c>
      <c r="E68" s="3">
        <v>89</v>
      </c>
      <c r="F68" s="11" t="s">
        <v>43</v>
      </c>
      <c r="G68" s="13">
        <v>8256753</v>
      </c>
      <c r="H68" s="4">
        <v>45577947</v>
      </c>
      <c r="I68" s="4">
        <v>15745626</v>
      </c>
      <c r="J68" s="4">
        <v>0</v>
      </c>
      <c r="K68" s="14">
        <v>69580326</v>
      </c>
      <c r="L68" s="12">
        <v>26.83</v>
      </c>
      <c r="M68" s="5">
        <v>29.27</v>
      </c>
      <c r="N68" s="5">
        <v>43.9</v>
      </c>
      <c r="O68" s="5">
        <v>0</v>
      </c>
      <c r="P68" s="6">
        <v>100</v>
      </c>
      <c r="Q68" s="60" t="s">
        <v>444</v>
      </c>
      <c r="R68" s="13">
        <v>8256753</v>
      </c>
      <c r="S68" s="4">
        <v>45577947</v>
      </c>
      <c r="T68" s="4">
        <v>15745626</v>
      </c>
      <c r="U68" s="4">
        <v>0</v>
      </c>
      <c r="V68" s="14">
        <v>69580326</v>
      </c>
      <c r="W68" s="12">
        <v>26.83</v>
      </c>
      <c r="X68" s="5">
        <v>29.27</v>
      </c>
      <c r="Y68" s="5">
        <v>43.9</v>
      </c>
      <c r="Z68" s="5">
        <v>0</v>
      </c>
      <c r="AA68" s="6">
        <v>100</v>
      </c>
    </row>
    <row r="69" spans="1:27" ht="25.5" x14ac:dyDescent="0.25">
      <c r="A69" s="66">
        <v>57</v>
      </c>
      <c r="B69" s="67">
        <v>604</v>
      </c>
      <c r="C69" s="68">
        <v>22</v>
      </c>
      <c r="D69" s="68">
        <v>4</v>
      </c>
      <c r="E69" s="68">
        <v>41</v>
      </c>
      <c r="F69" s="69" t="s">
        <v>333</v>
      </c>
      <c r="G69" s="65" t="s">
        <v>369</v>
      </c>
      <c r="H69" s="70" t="s">
        <v>369</v>
      </c>
      <c r="I69" s="70" t="s">
        <v>369</v>
      </c>
      <c r="J69" s="70" t="s">
        <v>369</v>
      </c>
      <c r="K69" s="71" t="s">
        <v>369</v>
      </c>
      <c r="L69" s="72" t="s">
        <v>369</v>
      </c>
      <c r="M69" s="73" t="s">
        <v>369</v>
      </c>
      <c r="N69" s="73" t="s">
        <v>369</v>
      </c>
      <c r="O69" s="73" t="s">
        <v>369</v>
      </c>
      <c r="P69" s="74" t="s">
        <v>369</v>
      </c>
      <c r="Q69" s="75" t="s">
        <v>551</v>
      </c>
      <c r="R69" s="65">
        <v>0</v>
      </c>
      <c r="S69" s="70">
        <v>90000000.000000045</v>
      </c>
      <c r="T69" s="70">
        <v>90000000.000000045</v>
      </c>
      <c r="U69" s="70">
        <v>720000000.00000048</v>
      </c>
      <c r="V69" s="71">
        <v>900000000.00000048</v>
      </c>
      <c r="W69" s="72">
        <v>0</v>
      </c>
      <c r="X69" s="73">
        <v>21.891368281168365</v>
      </c>
      <c r="Y69" s="73">
        <v>52.072421145887681</v>
      </c>
      <c r="Z69" s="73">
        <v>26.036210572943848</v>
      </c>
      <c r="AA69" s="76">
        <v>99.999999999999886</v>
      </c>
    </row>
    <row r="70" spans="1:27" ht="25.5" x14ac:dyDescent="0.25">
      <c r="A70" s="1">
        <v>57</v>
      </c>
      <c r="B70" s="2">
        <v>604</v>
      </c>
      <c r="C70" s="3">
        <v>22</v>
      </c>
      <c r="D70" s="3">
        <v>4</v>
      </c>
      <c r="E70" s="3">
        <v>85</v>
      </c>
      <c r="F70" s="11" t="s">
        <v>161</v>
      </c>
      <c r="G70" s="13">
        <v>16931152</v>
      </c>
      <c r="H70" s="4">
        <v>227899848</v>
      </c>
      <c r="I70" s="4">
        <v>0</v>
      </c>
      <c r="J70" s="4">
        <v>0</v>
      </c>
      <c r="K70" s="14">
        <v>244831000</v>
      </c>
      <c r="L70" s="12">
        <v>6.92</v>
      </c>
      <c r="M70" s="5">
        <v>93.08</v>
      </c>
      <c r="N70" s="5">
        <v>0</v>
      </c>
      <c r="O70" s="5">
        <v>0</v>
      </c>
      <c r="P70" s="6">
        <v>100</v>
      </c>
      <c r="Q70" s="60" t="s">
        <v>445</v>
      </c>
      <c r="R70" s="13">
        <v>16931152</v>
      </c>
      <c r="S70" s="4">
        <v>227899848</v>
      </c>
      <c r="T70" s="4">
        <v>0</v>
      </c>
      <c r="U70" s="4">
        <v>0</v>
      </c>
      <c r="V70" s="14">
        <v>244831000</v>
      </c>
      <c r="W70" s="12">
        <v>6.92</v>
      </c>
      <c r="X70" s="5">
        <v>93.08</v>
      </c>
      <c r="Y70" s="5">
        <v>0</v>
      </c>
      <c r="Z70" s="5">
        <v>0</v>
      </c>
      <c r="AA70" s="6">
        <v>100</v>
      </c>
    </row>
    <row r="71" spans="1:27" ht="25.5" x14ac:dyDescent="0.25">
      <c r="A71" s="1">
        <v>57</v>
      </c>
      <c r="B71" s="2">
        <v>604</v>
      </c>
      <c r="C71" s="3">
        <v>22</v>
      </c>
      <c r="D71" s="3">
        <v>6</v>
      </c>
      <c r="E71" s="3">
        <v>49</v>
      </c>
      <c r="F71" s="11" t="s">
        <v>154</v>
      </c>
      <c r="G71" s="13">
        <v>7158226</v>
      </c>
      <c r="H71" s="4">
        <v>23270774</v>
      </c>
      <c r="I71" s="4">
        <v>0</v>
      </c>
      <c r="J71" s="4">
        <v>0</v>
      </c>
      <c r="K71" s="14">
        <v>30429000</v>
      </c>
      <c r="L71" s="12">
        <v>23.52</v>
      </c>
      <c r="M71" s="5">
        <v>76.48</v>
      </c>
      <c r="N71" s="5">
        <v>0</v>
      </c>
      <c r="O71" s="5">
        <v>0</v>
      </c>
      <c r="P71" s="6">
        <v>100</v>
      </c>
      <c r="Q71" s="60" t="s">
        <v>446</v>
      </c>
      <c r="R71" s="13">
        <v>7158226</v>
      </c>
      <c r="S71" s="4">
        <v>23270774</v>
      </c>
      <c r="T71" s="4">
        <v>0</v>
      </c>
      <c r="U71" s="4">
        <v>0</v>
      </c>
      <c r="V71" s="14">
        <v>30429000</v>
      </c>
      <c r="W71" s="12">
        <v>23.52</v>
      </c>
      <c r="X71" s="5">
        <v>76.48</v>
      </c>
      <c r="Y71" s="5">
        <v>0</v>
      </c>
      <c r="Z71" s="5">
        <v>0</v>
      </c>
      <c r="AA71" s="6">
        <v>100</v>
      </c>
    </row>
    <row r="72" spans="1:27" ht="25.5" x14ac:dyDescent="0.25">
      <c r="A72" s="1">
        <v>57</v>
      </c>
      <c r="B72" s="2">
        <v>604</v>
      </c>
      <c r="C72" s="3">
        <v>22</v>
      </c>
      <c r="D72" s="3">
        <v>6</v>
      </c>
      <c r="E72" s="3">
        <v>99</v>
      </c>
      <c r="F72" s="11" t="s">
        <v>44</v>
      </c>
      <c r="G72" s="13">
        <v>1849192</v>
      </c>
      <c r="H72" s="4">
        <v>21272204</v>
      </c>
      <c r="I72" s="4">
        <v>7064291</v>
      </c>
      <c r="J72" s="4">
        <v>0</v>
      </c>
      <c r="K72" s="14">
        <v>30185687</v>
      </c>
      <c r="L72" s="12">
        <v>6</v>
      </c>
      <c r="M72" s="5">
        <v>70</v>
      </c>
      <c r="N72" s="5">
        <v>24</v>
      </c>
      <c r="O72" s="5">
        <v>0</v>
      </c>
      <c r="P72" s="6">
        <v>100</v>
      </c>
      <c r="Q72" s="60" t="s">
        <v>447</v>
      </c>
      <c r="R72" s="13">
        <v>1849192</v>
      </c>
      <c r="S72" s="4">
        <v>21272204</v>
      </c>
      <c r="T72" s="4">
        <v>7064291</v>
      </c>
      <c r="U72" s="4">
        <v>0</v>
      </c>
      <c r="V72" s="14">
        <v>30185687</v>
      </c>
      <c r="W72" s="12">
        <v>6</v>
      </c>
      <c r="X72" s="5">
        <v>70</v>
      </c>
      <c r="Y72" s="5">
        <v>24</v>
      </c>
      <c r="Z72" s="5">
        <v>0</v>
      </c>
      <c r="AA72" s="6">
        <v>100</v>
      </c>
    </row>
    <row r="73" spans="1:27" x14ac:dyDescent="0.25">
      <c r="A73" s="1">
        <v>57</v>
      </c>
      <c r="B73" s="2">
        <v>604</v>
      </c>
      <c r="C73" s="3">
        <v>22</v>
      </c>
      <c r="D73" s="3">
        <v>12</v>
      </c>
      <c r="E73" s="3">
        <v>1</v>
      </c>
      <c r="F73" s="11" t="s">
        <v>153</v>
      </c>
      <c r="G73" s="13">
        <v>6794118</v>
      </c>
      <c r="H73" s="4">
        <v>82305882</v>
      </c>
      <c r="I73" s="4">
        <v>0</v>
      </c>
      <c r="J73" s="4">
        <v>0</v>
      </c>
      <c r="K73" s="14">
        <v>89100000</v>
      </c>
      <c r="L73" s="12">
        <v>8</v>
      </c>
      <c r="M73" s="5">
        <v>92</v>
      </c>
      <c r="N73" s="5">
        <v>0</v>
      </c>
      <c r="O73" s="5">
        <v>0</v>
      </c>
      <c r="P73" s="6">
        <v>100</v>
      </c>
      <c r="Q73" s="60" t="s">
        <v>437</v>
      </c>
      <c r="R73" s="13">
        <v>6794118</v>
      </c>
      <c r="S73" s="4">
        <v>82305882</v>
      </c>
      <c r="T73" s="4">
        <v>0</v>
      </c>
      <c r="U73" s="4">
        <v>0</v>
      </c>
      <c r="V73" s="14">
        <v>89100000</v>
      </c>
      <c r="W73" s="12">
        <v>8</v>
      </c>
      <c r="X73" s="5">
        <v>92</v>
      </c>
      <c r="Y73" s="5">
        <v>0</v>
      </c>
      <c r="Z73" s="5">
        <v>0</v>
      </c>
      <c r="AA73" s="6">
        <v>100</v>
      </c>
    </row>
    <row r="74" spans="1:27" ht="38.25" x14ac:dyDescent="0.25">
      <c r="A74" s="1">
        <v>57</v>
      </c>
      <c r="B74" s="2">
        <v>604</v>
      </c>
      <c r="C74" s="3">
        <v>22</v>
      </c>
      <c r="D74" s="3">
        <v>13</v>
      </c>
      <c r="E74" s="3">
        <v>89</v>
      </c>
      <c r="F74" s="11" t="s">
        <v>160</v>
      </c>
      <c r="G74" s="13">
        <v>47875596</v>
      </c>
      <c r="H74" s="4">
        <v>432124404</v>
      </c>
      <c r="I74" s="4">
        <v>0</v>
      </c>
      <c r="J74" s="4">
        <v>0</v>
      </c>
      <c r="K74" s="14">
        <v>480000000</v>
      </c>
      <c r="L74" s="12">
        <v>9.9700000000000006</v>
      </c>
      <c r="M74" s="5">
        <v>90.03</v>
      </c>
      <c r="N74" s="5">
        <v>0</v>
      </c>
      <c r="O74" s="5">
        <v>0</v>
      </c>
      <c r="P74" s="6">
        <v>100</v>
      </c>
      <c r="Q74" s="60" t="s">
        <v>438</v>
      </c>
      <c r="R74" s="61">
        <v>47875596</v>
      </c>
      <c r="S74" s="62">
        <v>78013822.666666672</v>
      </c>
      <c r="T74" s="62">
        <v>78013822.666666672</v>
      </c>
      <c r="U74" s="62">
        <v>546096758.66666675</v>
      </c>
      <c r="V74" s="14">
        <v>750000000.00000012</v>
      </c>
      <c r="W74" s="12">
        <v>9.9700000000000006</v>
      </c>
      <c r="X74" s="5">
        <v>90.03</v>
      </c>
      <c r="Y74" s="5">
        <v>0</v>
      </c>
      <c r="Z74" s="5">
        <v>0</v>
      </c>
      <c r="AA74" s="6">
        <v>100</v>
      </c>
    </row>
    <row r="75" spans="1:27" ht="63.75" x14ac:dyDescent="0.25">
      <c r="A75" s="1">
        <v>57</v>
      </c>
      <c r="B75" s="2">
        <v>604</v>
      </c>
      <c r="C75" s="3">
        <v>22</v>
      </c>
      <c r="D75" s="3">
        <v>14</v>
      </c>
      <c r="E75" s="3">
        <v>74</v>
      </c>
      <c r="F75" s="11" t="s">
        <v>29</v>
      </c>
      <c r="G75" s="13">
        <v>135536516</v>
      </c>
      <c r="H75" s="4">
        <v>407743560</v>
      </c>
      <c r="I75" s="4">
        <v>175429505</v>
      </c>
      <c r="J75" s="4">
        <v>0</v>
      </c>
      <c r="K75" s="14">
        <v>718709581</v>
      </c>
      <c r="L75" s="12">
        <v>40.74</v>
      </c>
      <c r="M75" s="5">
        <v>44.44</v>
      </c>
      <c r="N75" s="5">
        <v>14.82</v>
      </c>
      <c r="O75" s="5">
        <v>0</v>
      </c>
      <c r="P75" s="6">
        <v>100</v>
      </c>
      <c r="Q75" s="60" t="s">
        <v>439</v>
      </c>
      <c r="R75" s="13">
        <v>135536516</v>
      </c>
      <c r="S75" s="4">
        <v>407743560</v>
      </c>
      <c r="T75" s="4">
        <v>175429505</v>
      </c>
      <c r="U75" s="4">
        <v>0</v>
      </c>
      <c r="V75" s="14">
        <v>718709581</v>
      </c>
      <c r="W75" s="12">
        <v>40.74</v>
      </c>
      <c r="X75" s="5">
        <v>44.44</v>
      </c>
      <c r="Y75" s="5">
        <v>14.82</v>
      </c>
      <c r="Z75" s="5">
        <v>0</v>
      </c>
      <c r="AA75" s="6">
        <v>100</v>
      </c>
    </row>
    <row r="76" spans="1:27" ht="38.25" x14ac:dyDescent="0.25">
      <c r="A76" s="1">
        <v>57</v>
      </c>
      <c r="B76" s="2">
        <v>604</v>
      </c>
      <c r="C76" s="3">
        <v>22</v>
      </c>
      <c r="D76" s="3">
        <v>14</v>
      </c>
      <c r="E76" s="3">
        <v>74</v>
      </c>
      <c r="F76" s="11" t="s">
        <v>28</v>
      </c>
      <c r="G76" s="13">
        <v>135536516</v>
      </c>
      <c r="H76" s="4">
        <v>407743560</v>
      </c>
      <c r="I76" s="4">
        <v>200678175</v>
      </c>
      <c r="J76" s="4">
        <v>0</v>
      </c>
      <c r="K76" s="14">
        <v>743958251</v>
      </c>
      <c r="L76" s="12">
        <v>39.29</v>
      </c>
      <c r="M76" s="5">
        <v>42.86</v>
      </c>
      <c r="N76" s="5">
        <v>17.850000000000001</v>
      </c>
      <c r="O76" s="5">
        <v>0</v>
      </c>
      <c r="P76" s="6">
        <v>100</v>
      </c>
      <c r="Q76" s="60" t="s">
        <v>439</v>
      </c>
      <c r="R76" s="13">
        <v>135536516</v>
      </c>
      <c r="S76" s="4">
        <v>407743560</v>
      </c>
      <c r="T76" s="4">
        <v>200678175</v>
      </c>
      <c r="U76" s="4">
        <v>0</v>
      </c>
      <c r="V76" s="14">
        <v>743958251</v>
      </c>
      <c r="W76" s="12">
        <v>39.29</v>
      </c>
      <c r="X76" s="5">
        <v>42.86</v>
      </c>
      <c r="Y76" s="5">
        <v>17.850000000000001</v>
      </c>
      <c r="Z76" s="5">
        <v>0</v>
      </c>
      <c r="AA76" s="6">
        <v>100</v>
      </c>
    </row>
    <row r="77" spans="1:27" ht="38.25" x14ac:dyDescent="0.25">
      <c r="A77" s="1">
        <v>57</v>
      </c>
      <c r="B77" s="2">
        <v>604</v>
      </c>
      <c r="C77" s="3">
        <v>22</v>
      </c>
      <c r="D77" s="3">
        <v>16</v>
      </c>
      <c r="E77" s="3">
        <v>16</v>
      </c>
      <c r="F77" s="11" t="s">
        <v>27</v>
      </c>
      <c r="G77" s="13">
        <v>12524261</v>
      </c>
      <c r="H77" s="4">
        <v>28786676</v>
      </c>
      <c r="I77" s="4">
        <v>13603675</v>
      </c>
      <c r="J77" s="4">
        <v>0</v>
      </c>
      <c r="K77" s="14">
        <v>54914612</v>
      </c>
      <c r="L77" s="12">
        <v>42.86</v>
      </c>
      <c r="M77" s="5">
        <v>42.86</v>
      </c>
      <c r="N77" s="5">
        <v>14.28</v>
      </c>
      <c r="O77" s="5">
        <v>0</v>
      </c>
      <c r="P77" s="6">
        <v>100</v>
      </c>
      <c r="Q77" s="60" t="s">
        <v>440</v>
      </c>
      <c r="R77" s="13">
        <v>12524261</v>
      </c>
      <c r="S77" s="4">
        <v>28786676</v>
      </c>
      <c r="T77" s="4">
        <v>13603675</v>
      </c>
      <c r="U77" s="4">
        <v>0</v>
      </c>
      <c r="V77" s="14">
        <v>54914612</v>
      </c>
      <c r="W77" s="12">
        <v>42.86</v>
      </c>
      <c r="X77" s="5">
        <v>42.86</v>
      </c>
      <c r="Y77" s="5">
        <v>14.28</v>
      </c>
      <c r="Z77" s="5">
        <v>0</v>
      </c>
      <c r="AA77" s="6">
        <v>100</v>
      </c>
    </row>
    <row r="78" spans="1:27" ht="38.25" x14ac:dyDescent="0.25">
      <c r="A78" s="1">
        <v>57</v>
      </c>
      <c r="B78" s="2">
        <v>604</v>
      </c>
      <c r="C78" s="3">
        <v>22</v>
      </c>
      <c r="D78" s="3">
        <v>16</v>
      </c>
      <c r="E78" s="3">
        <v>20</v>
      </c>
      <c r="F78" s="11" t="s">
        <v>26</v>
      </c>
      <c r="G78" s="13">
        <v>6441904</v>
      </c>
      <c r="H78" s="4">
        <v>35559834</v>
      </c>
      <c r="I78" s="4">
        <v>37998262</v>
      </c>
      <c r="J78" s="4">
        <v>0</v>
      </c>
      <c r="K78" s="14">
        <v>80000000</v>
      </c>
      <c r="L78" s="12">
        <v>36.67</v>
      </c>
      <c r="M78" s="5">
        <v>40</v>
      </c>
      <c r="N78" s="5">
        <v>23.33</v>
      </c>
      <c r="O78" s="5">
        <v>0</v>
      </c>
      <c r="P78" s="6">
        <v>100</v>
      </c>
      <c r="Q78" s="60" t="s">
        <v>441</v>
      </c>
      <c r="R78" s="13">
        <v>6441904</v>
      </c>
      <c r="S78" s="4">
        <v>35559834</v>
      </c>
      <c r="T78" s="4">
        <v>37998262</v>
      </c>
      <c r="U78" s="4">
        <v>0</v>
      </c>
      <c r="V78" s="14">
        <v>80000000</v>
      </c>
      <c r="W78" s="12">
        <v>36.67</v>
      </c>
      <c r="X78" s="5">
        <v>40</v>
      </c>
      <c r="Y78" s="5">
        <v>23.33</v>
      </c>
      <c r="Z78" s="5">
        <v>0</v>
      </c>
      <c r="AA78" s="6">
        <v>100</v>
      </c>
    </row>
    <row r="79" spans="1:27" ht="38.25" x14ac:dyDescent="0.25">
      <c r="A79" s="1">
        <v>57</v>
      </c>
      <c r="B79" s="2">
        <v>604</v>
      </c>
      <c r="C79" s="3">
        <v>22</v>
      </c>
      <c r="D79" s="3">
        <v>16</v>
      </c>
      <c r="E79" s="3">
        <v>25</v>
      </c>
      <c r="F79" s="11" t="s">
        <v>25</v>
      </c>
      <c r="G79" s="13">
        <v>15013787</v>
      </c>
      <c r="H79" s="4">
        <v>21889227</v>
      </c>
      <c r="I79" s="4">
        <v>3848924</v>
      </c>
      <c r="J79" s="4">
        <v>0</v>
      </c>
      <c r="K79" s="14">
        <v>40751938</v>
      </c>
      <c r="L79" s="12">
        <v>43.38</v>
      </c>
      <c r="M79" s="5">
        <v>47.62</v>
      </c>
      <c r="N79" s="5">
        <v>9</v>
      </c>
      <c r="O79" s="5">
        <v>0</v>
      </c>
      <c r="P79" s="6">
        <v>100</v>
      </c>
      <c r="Q79" s="60" t="s">
        <v>442</v>
      </c>
      <c r="R79" s="13">
        <v>15013787</v>
      </c>
      <c r="S79" s="4">
        <v>21889227</v>
      </c>
      <c r="T79" s="4">
        <v>3848924</v>
      </c>
      <c r="U79" s="4">
        <v>0</v>
      </c>
      <c r="V79" s="14">
        <v>40751938</v>
      </c>
      <c r="W79" s="12">
        <v>43.38</v>
      </c>
      <c r="X79" s="5">
        <v>47.62</v>
      </c>
      <c r="Y79" s="5">
        <v>9</v>
      </c>
      <c r="Z79" s="5">
        <v>0</v>
      </c>
      <c r="AA79" s="6">
        <v>100</v>
      </c>
    </row>
    <row r="80" spans="1:27" ht="38.25" x14ac:dyDescent="0.25">
      <c r="A80" s="1">
        <v>57</v>
      </c>
      <c r="B80" s="2">
        <v>604</v>
      </c>
      <c r="C80" s="3">
        <v>22</v>
      </c>
      <c r="D80" s="3">
        <v>17</v>
      </c>
      <c r="E80" s="3">
        <v>9</v>
      </c>
      <c r="F80" s="11" t="s">
        <v>24</v>
      </c>
      <c r="G80" s="13">
        <v>11761969</v>
      </c>
      <c r="H80" s="4">
        <v>50000000</v>
      </c>
      <c r="I80" s="4">
        <v>3238031</v>
      </c>
      <c r="J80" s="4">
        <v>0</v>
      </c>
      <c r="K80" s="14">
        <v>65000000</v>
      </c>
      <c r="L80" s="12">
        <v>25</v>
      </c>
      <c r="M80" s="5">
        <v>70</v>
      </c>
      <c r="N80" s="5">
        <v>5</v>
      </c>
      <c r="O80" s="5">
        <v>0</v>
      </c>
      <c r="P80" s="6">
        <v>100</v>
      </c>
      <c r="Q80" s="60" t="s">
        <v>443</v>
      </c>
      <c r="R80" s="13">
        <v>11761969</v>
      </c>
      <c r="S80" s="4">
        <v>50000000</v>
      </c>
      <c r="T80" s="4">
        <v>3238031</v>
      </c>
      <c r="U80" s="4">
        <v>0</v>
      </c>
      <c r="V80" s="14">
        <v>65000000</v>
      </c>
      <c r="W80" s="12">
        <v>25</v>
      </c>
      <c r="X80" s="5">
        <v>70</v>
      </c>
      <c r="Y80" s="5">
        <v>5</v>
      </c>
      <c r="Z80" s="5">
        <v>0</v>
      </c>
      <c r="AA80" s="6">
        <v>100</v>
      </c>
    </row>
    <row r="81" spans="1:27" x14ac:dyDescent="0.25">
      <c r="A81" s="1">
        <v>57</v>
      </c>
      <c r="B81" s="2">
        <v>604</v>
      </c>
      <c r="C81" s="3">
        <v>26</v>
      </c>
      <c r="D81" s="3">
        <v>4</v>
      </c>
      <c r="E81" s="3">
        <v>1</v>
      </c>
      <c r="F81" s="11" t="s">
        <v>23</v>
      </c>
      <c r="G81" s="13">
        <v>15320191</v>
      </c>
      <c r="H81" s="4">
        <v>75000000</v>
      </c>
      <c r="I81" s="4">
        <v>25000000</v>
      </c>
      <c r="J81" s="4">
        <v>184679809</v>
      </c>
      <c r="K81" s="14">
        <v>300000000</v>
      </c>
      <c r="L81" s="12">
        <v>5.1100000000000003</v>
      </c>
      <c r="M81" s="5">
        <v>25</v>
      </c>
      <c r="N81" s="5">
        <v>8.33</v>
      </c>
      <c r="O81" s="5">
        <v>61.56</v>
      </c>
      <c r="P81" s="6">
        <v>100</v>
      </c>
      <c r="Q81" s="60" t="s">
        <v>448</v>
      </c>
      <c r="R81" s="13">
        <v>15320191</v>
      </c>
      <c r="S81" s="4">
        <v>75000000</v>
      </c>
      <c r="T81" s="4">
        <v>25000000</v>
      </c>
      <c r="U81" s="4">
        <v>184679809</v>
      </c>
      <c r="V81" s="14">
        <v>300000000</v>
      </c>
      <c r="W81" s="12">
        <v>5.1100000000000003</v>
      </c>
      <c r="X81" s="5">
        <v>25</v>
      </c>
      <c r="Y81" s="5">
        <v>8.33</v>
      </c>
      <c r="Z81" s="5">
        <v>61.56</v>
      </c>
      <c r="AA81" s="6">
        <v>100</v>
      </c>
    </row>
    <row r="82" spans="1:27" x14ac:dyDescent="0.25">
      <c r="A82" s="1">
        <v>57</v>
      </c>
      <c r="B82" s="2">
        <v>604</v>
      </c>
      <c r="C82" s="3">
        <v>26</v>
      </c>
      <c r="D82" s="3">
        <v>4</v>
      </c>
      <c r="E82" s="3">
        <v>45</v>
      </c>
      <c r="F82" s="11" t="s">
        <v>45</v>
      </c>
      <c r="G82" s="13">
        <v>34374143</v>
      </c>
      <c r="H82" s="4">
        <v>62678858</v>
      </c>
      <c r="I82" s="4">
        <v>64069218</v>
      </c>
      <c r="J82" s="4">
        <v>51789307</v>
      </c>
      <c r="K82" s="14">
        <v>212911526</v>
      </c>
      <c r="L82" s="12">
        <v>48.6</v>
      </c>
      <c r="M82" s="5">
        <v>27.94</v>
      </c>
      <c r="N82" s="5">
        <v>7.29</v>
      </c>
      <c r="O82" s="5">
        <v>16.170000000000002</v>
      </c>
      <c r="P82" s="6">
        <v>100.00000000000001</v>
      </c>
      <c r="Q82" s="60" t="s">
        <v>449</v>
      </c>
      <c r="R82" s="13">
        <v>34374143</v>
      </c>
      <c r="S82" s="4">
        <v>62678858</v>
      </c>
      <c r="T82" s="4">
        <v>64069218</v>
      </c>
      <c r="U82" s="4">
        <v>51789307</v>
      </c>
      <c r="V82" s="14">
        <v>212911526</v>
      </c>
      <c r="W82" s="12">
        <v>48.6</v>
      </c>
      <c r="X82" s="5">
        <v>27.94</v>
      </c>
      <c r="Y82" s="5">
        <v>7.29</v>
      </c>
      <c r="Z82" s="5">
        <v>16.170000000000002</v>
      </c>
      <c r="AA82" s="6">
        <v>100.00000000000001</v>
      </c>
    </row>
    <row r="83" spans="1:27" x14ac:dyDescent="0.25">
      <c r="A83" s="1">
        <v>57</v>
      </c>
      <c r="B83" s="2">
        <v>604</v>
      </c>
      <c r="C83" s="3">
        <v>26</v>
      </c>
      <c r="D83" s="3">
        <v>4</v>
      </c>
      <c r="E83" s="3">
        <v>84</v>
      </c>
      <c r="F83" s="11" t="s">
        <v>22</v>
      </c>
      <c r="G83" s="13">
        <v>22250925</v>
      </c>
      <c r="H83" s="4">
        <v>145356113</v>
      </c>
      <c r="I83" s="4">
        <v>192392962</v>
      </c>
      <c r="J83" s="4">
        <v>0</v>
      </c>
      <c r="K83" s="14">
        <v>360000000</v>
      </c>
      <c r="L83" s="12">
        <v>48.89</v>
      </c>
      <c r="M83" s="5">
        <v>38.25</v>
      </c>
      <c r="N83" s="5">
        <v>12.86</v>
      </c>
      <c r="O83" s="5">
        <v>0</v>
      </c>
      <c r="P83" s="6">
        <v>100</v>
      </c>
      <c r="Q83" s="60" t="s">
        <v>450</v>
      </c>
      <c r="R83" s="13">
        <v>22250925</v>
      </c>
      <c r="S83" s="4">
        <v>145356113</v>
      </c>
      <c r="T83" s="4">
        <v>192392962</v>
      </c>
      <c r="U83" s="4">
        <v>0</v>
      </c>
      <c r="V83" s="14">
        <v>360000000</v>
      </c>
      <c r="W83" s="12">
        <v>48.89</v>
      </c>
      <c r="X83" s="5">
        <v>38.25</v>
      </c>
      <c r="Y83" s="5">
        <v>12.86</v>
      </c>
      <c r="Z83" s="5">
        <v>0</v>
      </c>
      <c r="AA83" s="6">
        <v>100</v>
      </c>
    </row>
    <row r="84" spans="1:27" x14ac:dyDescent="0.25">
      <c r="A84" s="1">
        <v>57</v>
      </c>
      <c r="B84" s="2">
        <v>604</v>
      </c>
      <c r="C84" s="3">
        <v>26</v>
      </c>
      <c r="D84" s="3">
        <v>4</v>
      </c>
      <c r="E84" s="3">
        <v>96</v>
      </c>
      <c r="F84" s="11" t="s">
        <v>21</v>
      </c>
      <c r="G84" s="13">
        <v>61280763</v>
      </c>
      <c r="H84" s="4">
        <v>100000000</v>
      </c>
      <c r="I84" s="4">
        <v>30000000</v>
      </c>
      <c r="J84" s="4">
        <v>208719237</v>
      </c>
      <c r="K84" s="14">
        <v>400000000</v>
      </c>
      <c r="L84" s="12">
        <v>15.32</v>
      </c>
      <c r="M84" s="5">
        <v>25</v>
      </c>
      <c r="N84" s="5">
        <v>7.5</v>
      </c>
      <c r="O84" s="5">
        <v>52.18</v>
      </c>
      <c r="P84" s="6">
        <v>100</v>
      </c>
      <c r="Q84" s="60" t="s">
        <v>451</v>
      </c>
      <c r="R84" s="13">
        <v>61280763</v>
      </c>
      <c r="S84" s="4">
        <v>100000000</v>
      </c>
      <c r="T84" s="4">
        <v>30000000</v>
      </c>
      <c r="U84" s="4">
        <v>208719237</v>
      </c>
      <c r="V84" s="14">
        <v>400000000</v>
      </c>
      <c r="W84" s="12">
        <v>15.32</v>
      </c>
      <c r="X84" s="5">
        <v>25</v>
      </c>
      <c r="Y84" s="5">
        <v>7.5</v>
      </c>
      <c r="Z84" s="5">
        <v>52.18</v>
      </c>
      <c r="AA84" s="6">
        <v>100</v>
      </c>
    </row>
    <row r="85" spans="1:27" x14ac:dyDescent="0.25">
      <c r="A85" s="1">
        <v>57</v>
      </c>
      <c r="B85" s="2">
        <v>604</v>
      </c>
      <c r="C85" s="3">
        <v>26</v>
      </c>
      <c r="D85" s="3">
        <v>4</v>
      </c>
      <c r="E85" s="3">
        <v>97</v>
      </c>
      <c r="F85" s="11" t="s">
        <v>20</v>
      </c>
      <c r="G85" s="13">
        <v>7534976</v>
      </c>
      <c r="H85" s="4">
        <v>150000000</v>
      </c>
      <c r="I85" s="4">
        <v>80000000</v>
      </c>
      <c r="J85" s="4">
        <v>112465024</v>
      </c>
      <c r="K85" s="14">
        <v>350000000</v>
      </c>
      <c r="L85" s="12">
        <v>2.15</v>
      </c>
      <c r="M85" s="5">
        <v>42.86</v>
      </c>
      <c r="N85" s="5">
        <v>22.86</v>
      </c>
      <c r="O85" s="5">
        <v>32.130000000000003</v>
      </c>
      <c r="P85" s="6">
        <v>100</v>
      </c>
      <c r="Q85" s="60" t="s">
        <v>452</v>
      </c>
      <c r="R85" s="13">
        <v>7534976</v>
      </c>
      <c r="S85" s="4">
        <v>150000000</v>
      </c>
      <c r="T85" s="4">
        <v>80000000</v>
      </c>
      <c r="U85" s="4">
        <v>112465024</v>
      </c>
      <c r="V85" s="14">
        <v>350000000</v>
      </c>
      <c r="W85" s="12">
        <v>2.15</v>
      </c>
      <c r="X85" s="5">
        <v>42.86</v>
      </c>
      <c r="Y85" s="5">
        <v>22.86</v>
      </c>
      <c r="Z85" s="5">
        <v>32.130000000000003</v>
      </c>
      <c r="AA85" s="6">
        <v>100</v>
      </c>
    </row>
    <row r="86" spans="1:27" x14ac:dyDescent="0.25">
      <c r="A86" s="1">
        <v>57</v>
      </c>
      <c r="B86" s="2">
        <v>604</v>
      </c>
      <c r="C86" s="3">
        <v>26</v>
      </c>
      <c r="D86" s="3">
        <v>4</v>
      </c>
      <c r="E86" s="3">
        <v>98</v>
      </c>
      <c r="F86" s="11" t="s">
        <v>19</v>
      </c>
      <c r="G86" s="13">
        <v>2415514</v>
      </c>
      <c r="H86" s="4">
        <v>84888511</v>
      </c>
      <c r="I86" s="4">
        <v>162773096</v>
      </c>
      <c r="J86" s="4">
        <v>109922879</v>
      </c>
      <c r="K86" s="14">
        <v>360000000</v>
      </c>
      <c r="L86" s="12">
        <v>48.89</v>
      </c>
      <c r="M86" s="5">
        <v>34.56</v>
      </c>
      <c r="N86" s="5">
        <v>8.2799999999999994</v>
      </c>
      <c r="O86" s="5">
        <v>8.27</v>
      </c>
      <c r="P86" s="6">
        <v>100</v>
      </c>
      <c r="Q86" s="60" t="s">
        <v>453</v>
      </c>
      <c r="R86" s="13">
        <v>2415514</v>
      </c>
      <c r="S86" s="4">
        <v>84888511</v>
      </c>
      <c r="T86" s="4">
        <v>162773096</v>
      </c>
      <c r="U86" s="4">
        <v>109922879</v>
      </c>
      <c r="V86" s="14">
        <v>360000000</v>
      </c>
      <c r="W86" s="12">
        <v>48.89</v>
      </c>
      <c r="X86" s="5">
        <v>34.56</v>
      </c>
      <c r="Y86" s="5">
        <v>8.2799999999999994</v>
      </c>
      <c r="Z86" s="5">
        <v>8.27</v>
      </c>
      <c r="AA86" s="6">
        <v>100</v>
      </c>
    </row>
    <row r="87" spans="1:27" x14ac:dyDescent="0.25">
      <c r="A87" s="1">
        <v>57</v>
      </c>
      <c r="B87" s="2">
        <v>604</v>
      </c>
      <c r="C87" s="3">
        <v>26</v>
      </c>
      <c r="D87" s="3">
        <v>5</v>
      </c>
      <c r="E87" s="3">
        <v>11</v>
      </c>
      <c r="F87" s="11" t="s">
        <v>18</v>
      </c>
      <c r="G87" s="13">
        <v>20578290</v>
      </c>
      <c r="H87" s="4">
        <v>209237361</v>
      </c>
      <c r="I87" s="4">
        <v>130184349</v>
      </c>
      <c r="J87" s="4">
        <v>0</v>
      </c>
      <c r="K87" s="14">
        <v>360000000</v>
      </c>
      <c r="L87" s="12">
        <v>40.74</v>
      </c>
      <c r="M87" s="5">
        <v>44.44</v>
      </c>
      <c r="N87" s="5">
        <v>14.82</v>
      </c>
      <c r="O87" s="5">
        <v>0</v>
      </c>
      <c r="P87" s="6">
        <v>100</v>
      </c>
      <c r="Q87" s="60" t="s">
        <v>454</v>
      </c>
      <c r="R87" s="13">
        <v>20578290</v>
      </c>
      <c r="S87" s="4">
        <v>209237361</v>
      </c>
      <c r="T87" s="4">
        <v>130184349</v>
      </c>
      <c r="U87" s="4">
        <v>0</v>
      </c>
      <c r="V87" s="14">
        <v>360000000</v>
      </c>
      <c r="W87" s="12">
        <v>40.74</v>
      </c>
      <c r="X87" s="5">
        <v>44.44</v>
      </c>
      <c r="Y87" s="5">
        <v>14.82</v>
      </c>
      <c r="Z87" s="5">
        <v>0</v>
      </c>
      <c r="AA87" s="6">
        <v>100</v>
      </c>
    </row>
    <row r="88" spans="1:27" x14ac:dyDescent="0.25">
      <c r="A88" s="1">
        <v>57</v>
      </c>
      <c r="B88" s="2">
        <v>604</v>
      </c>
      <c r="C88" s="3">
        <v>26</v>
      </c>
      <c r="D88" s="3">
        <v>5</v>
      </c>
      <c r="E88" s="3">
        <v>27</v>
      </c>
      <c r="F88" s="11" t="s">
        <v>17</v>
      </c>
      <c r="G88" s="13">
        <v>46601622</v>
      </c>
      <c r="H88" s="4">
        <v>106074783</v>
      </c>
      <c r="I88" s="4">
        <v>14040000</v>
      </c>
      <c r="J88" s="4">
        <v>193283595</v>
      </c>
      <c r="K88" s="14">
        <v>360000000</v>
      </c>
      <c r="L88" s="12">
        <v>12.94</v>
      </c>
      <c r="M88" s="5">
        <v>29.47</v>
      </c>
      <c r="N88" s="5">
        <v>3.9</v>
      </c>
      <c r="O88" s="5">
        <v>53.69</v>
      </c>
      <c r="P88" s="6">
        <v>100</v>
      </c>
      <c r="Q88" s="60" t="s">
        <v>455</v>
      </c>
      <c r="R88" s="13">
        <v>46601622</v>
      </c>
      <c r="S88" s="4">
        <v>106074783</v>
      </c>
      <c r="T88" s="4">
        <v>14040000</v>
      </c>
      <c r="U88" s="4">
        <v>193283595</v>
      </c>
      <c r="V88" s="14">
        <v>360000000</v>
      </c>
      <c r="W88" s="12">
        <v>12.94</v>
      </c>
      <c r="X88" s="5">
        <v>29.47</v>
      </c>
      <c r="Y88" s="5">
        <v>3.9</v>
      </c>
      <c r="Z88" s="5">
        <v>53.69</v>
      </c>
      <c r="AA88" s="6">
        <v>100</v>
      </c>
    </row>
    <row r="89" spans="1:27" x14ac:dyDescent="0.25">
      <c r="A89" s="1">
        <v>57</v>
      </c>
      <c r="B89" s="2">
        <v>604</v>
      </c>
      <c r="C89" s="3">
        <v>26</v>
      </c>
      <c r="D89" s="3">
        <v>5</v>
      </c>
      <c r="E89" s="3">
        <v>36</v>
      </c>
      <c r="F89" s="11" t="s">
        <v>16</v>
      </c>
      <c r="G89" s="13">
        <v>48766485</v>
      </c>
      <c r="H89" s="4">
        <v>109321043</v>
      </c>
      <c r="I89" s="4">
        <v>9648000</v>
      </c>
      <c r="J89" s="4">
        <v>192264472</v>
      </c>
      <c r="K89" s="14">
        <v>360000000</v>
      </c>
      <c r="L89" s="12">
        <v>13.55</v>
      </c>
      <c r="M89" s="5">
        <v>30.37</v>
      </c>
      <c r="N89" s="5">
        <v>2.68</v>
      </c>
      <c r="O89" s="5">
        <v>53.4</v>
      </c>
      <c r="P89" s="6">
        <v>100</v>
      </c>
      <c r="Q89" s="60" t="s">
        <v>456</v>
      </c>
      <c r="R89" s="13">
        <v>48766485</v>
      </c>
      <c r="S89" s="4">
        <v>109321043</v>
      </c>
      <c r="T89" s="4">
        <v>9648000</v>
      </c>
      <c r="U89" s="4">
        <v>192264472</v>
      </c>
      <c r="V89" s="14">
        <v>360000000</v>
      </c>
      <c r="W89" s="12">
        <v>13.55</v>
      </c>
      <c r="X89" s="5">
        <v>30.37</v>
      </c>
      <c r="Y89" s="5">
        <v>2.68</v>
      </c>
      <c r="Z89" s="5">
        <v>53.4</v>
      </c>
      <c r="AA89" s="6">
        <v>100</v>
      </c>
    </row>
    <row r="90" spans="1:27" x14ac:dyDescent="0.25">
      <c r="A90" s="1">
        <v>57</v>
      </c>
      <c r="B90" s="2">
        <v>604</v>
      </c>
      <c r="C90" s="3">
        <v>26</v>
      </c>
      <c r="D90" s="3">
        <v>5</v>
      </c>
      <c r="E90" s="3">
        <v>41</v>
      </c>
      <c r="F90" s="11" t="s">
        <v>15</v>
      </c>
      <c r="G90" s="13">
        <v>7660095</v>
      </c>
      <c r="H90" s="4">
        <v>150000000</v>
      </c>
      <c r="I90" s="4">
        <v>80000000</v>
      </c>
      <c r="J90" s="4">
        <v>112339905</v>
      </c>
      <c r="K90" s="14">
        <v>350000000</v>
      </c>
      <c r="L90" s="12">
        <v>2.19</v>
      </c>
      <c r="M90" s="5">
        <v>42.86</v>
      </c>
      <c r="N90" s="5">
        <v>22.86</v>
      </c>
      <c r="O90" s="5">
        <v>32.090000000000003</v>
      </c>
      <c r="P90" s="6">
        <v>100</v>
      </c>
      <c r="Q90" s="60" t="s">
        <v>457</v>
      </c>
      <c r="R90" s="13">
        <v>7660095</v>
      </c>
      <c r="S90" s="4">
        <v>150000000</v>
      </c>
      <c r="T90" s="4">
        <v>80000000</v>
      </c>
      <c r="U90" s="4">
        <v>112339905</v>
      </c>
      <c r="V90" s="14">
        <v>350000000</v>
      </c>
      <c r="W90" s="12">
        <v>2.19</v>
      </c>
      <c r="X90" s="5">
        <v>42.86</v>
      </c>
      <c r="Y90" s="5">
        <v>22.86</v>
      </c>
      <c r="Z90" s="5">
        <v>32.090000000000003</v>
      </c>
      <c r="AA90" s="6">
        <v>100</v>
      </c>
    </row>
    <row r="91" spans="1:27" x14ac:dyDescent="0.25">
      <c r="A91" s="1">
        <v>57</v>
      </c>
      <c r="B91" s="2">
        <v>604</v>
      </c>
      <c r="C91" s="3">
        <v>26</v>
      </c>
      <c r="D91" s="3">
        <v>5</v>
      </c>
      <c r="E91" s="3">
        <v>43</v>
      </c>
      <c r="F91" s="11" t="s">
        <v>14</v>
      </c>
      <c r="G91" s="13">
        <v>2984812</v>
      </c>
      <c r="H91" s="4">
        <v>202027583</v>
      </c>
      <c r="I91" s="4">
        <v>154987605</v>
      </c>
      <c r="J91" s="4">
        <v>0</v>
      </c>
      <c r="K91" s="14">
        <v>360000000</v>
      </c>
      <c r="L91" s="12">
        <v>39.29</v>
      </c>
      <c r="M91" s="5">
        <v>42.86</v>
      </c>
      <c r="N91" s="5">
        <v>17.850000000000001</v>
      </c>
      <c r="O91" s="5">
        <v>0</v>
      </c>
      <c r="P91" s="6">
        <v>100</v>
      </c>
      <c r="Q91" s="60" t="s">
        <v>458</v>
      </c>
      <c r="R91" s="13">
        <v>2984812</v>
      </c>
      <c r="S91" s="4">
        <v>202027583</v>
      </c>
      <c r="T91" s="4">
        <v>154987605</v>
      </c>
      <c r="U91" s="4">
        <v>0</v>
      </c>
      <c r="V91" s="14">
        <v>360000000</v>
      </c>
      <c r="W91" s="12">
        <v>39.29</v>
      </c>
      <c r="X91" s="5">
        <v>42.86</v>
      </c>
      <c r="Y91" s="5">
        <v>17.850000000000001</v>
      </c>
      <c r="Z91" s="5">
        <v>0</v>
      </c>
      <c r="AA91" s="6">
        <v>100</v>
      </c>
    </row>
    <row r="92" spans="1:27" x14ac:dyDescent="0.25">
      <c r="A92" s="1">
        <v>57</v>
      </c>
      <c r="B92" s="2">
        <v>604</v>
      </c>
      <c r="C92" s="3">
        <v>26</v>
      </c>
      <c r="D92" s="3">
        <v>5</v>
      </c>
      <c r="E92" s="3">
        <v>45</v>
      </c>
      <c r="F92" s="11" t="s">
        <v>13</v>
      </c>
      <c r="G92" s="13">
        <v>53620667</v>
      </c>
      <c r="H92" s="4">
        <v>90000000</v>
      </c>
      <c r="I92" s="4">
        <v>30000000</v>
      </c>
      <c r="J92" s="4">
        <v>176379333</v>
      </c>
      <c r="K92" s="14">
        <v>350000000</v>
      </c>
      <c r="L92" s="12">
        <v>15.32</v>
      </c>
      <c r="M92" s="5">
        <v>25.71</v>
      </c>
      <c r="N92" s="5">
        <v>8.57</v>
      </c>
      <c r="O92" s="5">
        <v>50.4</v>
      </c>
      <c r="P92" s="6">
        <v>100</v>
      </c>
      <c r="Q92" s="60" t="s">
        <v>459</v>
      </c>
      <c r="R92" s="61">
        <v>53620667</v>
      </c>
      <c r="S92" s="62">
        <v>32926592.555555556</v>
      </c>
      <c r="T92" s="62">
        <v>32926592.555555556</v>
      </c>
      <c r="U92" s="62">
        <v>230486147.8888889</v>
      </c>
      <c r="V92" s="14">
        <v>349960000</v>
      </c>
      <c r="W92" s="12">
        <v>15.32</v>
      </c>
      <c r="X92" s="5">
        <v>25.71</v>
      </c>
      <c r="Y92" s="5">
        <v>8.57</v>
      </c>
      <c r="Z92" s="5">
        <v>50.4</v>
      </c>
      <c r="AA92" s="6">
        <v>100</v>
      </c>
    </row>
    <row r="93" spans="1:27" ht="38.25" x14ac:dyDescent="0.25">
      <c r="A93" s="1">
        <v>57</v>
      </c>
      <c r="B93" s="2">
        <v>604</v>
      </c>
      <c r="C93" s="3">
        <v>26</v>
      </c>
      <c r="D93" s="3">
        <v>5</v>
      </c>
      <c r="E93" s="3">
        <v>57</v>
      </c>
      <c r="F93" s="11" t="s">
        <v>12</v>
      </c>
      <c r="G93" s="13">
        <v>53620667</v>
      </c>
      <c r="H93" s="4">
        <v>90000000</v>
      </c>
      <c r="I93" s="4">
        <v>30000000</v>
      </c>
      <c r="J93" s="4">
        <v>176379333</v>
      </c>
      <c r="K93" s="14">
        <v>350000000</v>
      </c>
      <c r="L93" s="12">
        <v>15.32</v>
      </c>
      <c r="M93" s="5">
        <v>25.71</v>
      </c>
      <c r="N93" s="5">
        <v>8.57</v>
      </c>
      <c r="O93" s="5">
        <v>50.4</v>
      </c>
      <c r="P93" s="6">
        <v>100</v>
      </c>
      <c r="Q93" s="60" t="s">
        <v>460</v>
      </c>
      <c r="R93" s="61">
        <v>53620667</v>
      </c>
      <c r="S93" s="62">
        <v>32926592.555555556</v>
      </c>
      <c r="T93" s="62">
        <v>32926592.555555556</v>
      </c>
      <c r="U93" s="62">
        <v>230486147.8888889</v>
      </c>
      <c r="V93" s="14">
        <v>349960000</v>
      </c>
      <c r="W93" s="12">
        <v>15.32</v>
      </c>
      <c r="X93" s="5">
        <v>25.71</v>
      </c>
      <c r="Y93" s="5">
        <v>8.57</v>
      </c>
      <c r="Z93" s="5">
        <v>50.4</v>
      </c>
      <c r="AA93" s="6">
        <v>100</v>
      </c>
    </row>
    <row r="94" spans="1:27" ht="38.25" x14ac:dyDescent="0.25">
      <c r="A94" s="1">
        <v>57</v>
      </c>
      <c r="B94" s="2">
        <v>604</v>
      </c>
      <c r="C94" s="3">
        <v>26</v>
      </c>
      <c r="D94" s="3">
        <v>5</v>
      </c>
      <c r="E94" s="3">
        <v>69</v>
      </c>
      <c r="F94" s="11" t="s">
        <v>11</v>
      </c>
      <c r="G94" s="13">
        <v>38300477</v>
      </c>
      <c r="H94" s="4">
        <v>62500000</v>
      </c>
      <c r="I94" s="4">
        <v>20833333</v>
      </c>
      <c r="J94" s="4">
        <v>128366190</v>
      </c>
      <c r="K94" s="14">
        <v>250000000</v>
      </c>
      <c r="L94" s="12">
        <v>15.32</v>
      </c>
      <c r="M94" s="5">
        <v>25</v>
      </c>
      <c r="N94" s="5">
        <v>8.33</v>
      </c>
      <c r="O94" s="5">
        <v>51.35</v>
      </c>
      <c r="P94" s="6">
        <v>100</v>
      </c>
      <c r="Q94" s="60" t="s">
        <v>461</v>
      </c>
      <c r="R94" s="61">
        <v>38300477</v>
      </c>
      <c r="S94" s="62">
        <v>23522169.222222224</v>
      </c>
      <c r="T94" s="62">
        <v>23522169.222222224</v>
      </c>
      <c r="U94" s="62">
        <v>164655184.55555558</v>
      </c>
      <c r="V94" s="14">
        <v>250000000.00000003</v>
      </c>
      <c r="W94" s="12">
        <v>15.32</v>
      </c>
      <c r="X94" s="5">
        <v>25</v>
      </c>
      <c r="Y94" s="5">
        <v>8.33</v>
      </c>
      <c r="Z94" s="5">
        <v>51.35</v>
      </c>
      <c r="AA94" s="6">
        <v>100</v>
      </c>
    </row>
    <row r="95" spans="1:27" ht="25.5" x14ac:dyDescent="0.25">
      <c r="A95" s="66">
        <v>57</v>
      </c>
      <c r="B95" s="67">
        <v>604</v>
      </c>
      <c r="C95" s="68">
        <v>40</v>
      </c>
      <c r="D95" s="68">
        <v>2</v>
      </c>
      <c r="E95" s="68">
        <v>2</v>
      </c>
      <c r="F95" s="69" t="s">
        <v>334</v>
      </c>
      <c r="G95" s="65" t="s">
        <v>369</v>
      </c>
      <c r="H95" s="70" t="s">
        <v>369</v>
      </c>
      <c r="I95" s="70" t="s">
        <v>369</v>
      </c>
      <c r="J95" s="70" t="s">
        <v>369</v>
      </c>
      <c r="K95" s="71" t="s">
        <v>369</v>
      </c>
      <c r="L95" s="72" t="s">
        <v>369</v>
      </c>
      <c r="M95" s="73" t="s">
        <v>369</v>
      </c>
      <c r="N95" s="73" t="s">
        <v>369</v>
      </c>
      <c r="O95" s="73" t="s">
        <v>369</v>
      </c>
      <c r="P95" s="74" t="s">
        <v>369</v>
      </c>
      <c r="Q95" s="75" t="s">
        <v>552</v>
      </c>
      <c r="R95" s="65">
        <v>0</v>
      </c>
      <c r="S95" s="70">
        <v>85561211.767500013</v>
      </c>
      <c r="T95" s="70">
        <v>85561211.767500013</v>
      </c>
      <c r="U95" s="70">
        <v>684489694.13999999</v>
      </c>
      <c r="V95" s="71">
        <v>855612117.67500007</v>
      </c>
      <c r="W95" s="72">
        <v>53.846153846153847</v>
      </c>
      <c r="X95" s="73">
        <v>46.153846153846139</v>
      </c>
      <c r="Y95" s="73">
        <v>0</v>
      </c>
      <c r="Z95" s="73">
        <v>0</v>
      </c>
      <c r="AA95" s="76">
        <v>99.999999999999972</v>
      </c>
    </row>
    <row r="96" spans="1:27" ht="25.5" x14ac:dyDescent="0.25">
      <c r="A96" s="1">
        <v>57</v>
      </c>
      <c r="B96" s="2">
        <v>604</v>
      </c>
      <c r="C96" s="3">
        <v>40</v>
      </c>
      <c r="D96" s="3">
        <v>5</v>
      </c>
      <c r="E96" s="3">
        <v>9</v>
      </c>
      <c r="F96" s="11" t="s">
        <v>46</v>
      </c>
      <c r="G96" s="13">
        <v>36639446</v>
      </c>
      <c r="H96" s="4">
        <v>34207650</v>
      </c>
      <c r="I96" s="4">
        <v>0</v>
      </c>
      <c r="J96" s="4">
        <v>0</v>
      </c>
      <c r="K96" s="14">
        <v>70847096</v>
      </c>
      <c r="L96" s="12">
        <v>70</v>
      </c>
      <c r="M96" s="5">
        <v>30</v>
      </c>
      <c r="N96" s="5">
        <v>0</v>
      </c>
      <c r="O96" s="5">
        <v>0</v>
      </c>
      <c r="P96" s="6">
        <v>100</v>
      </c>
      <c r="Q96" s="60" t="s">
        <v>462</v>
      </c>
      <c r="R96" s="13">
        <v>36639446</v>
      </c>
      <c r="S96" s="4">
        <v>34207650</v>
      </c>
      <c r="T96" s="4">
        <v>0</v>
      </c>
      <c r="U96" s="4">
        <v>0</v>
      </c>
      <c r="V96" s="14">
        <v>70847096</v>
      </c>
      <c r="W96" s="12">
        <v>70</v>
      </c>
      <c r="X96" s="5">
        <v>30</v>
      </c>
      <c r="Y96" s="5">
        <v>0</v>
      </c>
      <c r="Z96" s="5">
        <v>0</v>
      </c>
      <c r="AA96" s="6">
        <v>100</v>
      </c>
    </row>
    <row r="97" spans="1:27" ht="25.5" x14ac:dyDescent="0.25">
      <c r="A97" s="1">
        <v>57</v>
      </c>
      <c r="B97" s="2">
        <v>604</v>
      </c>
      <c r="C97" s="3">
        <v>42</v>
      </c>
      <c r="D97" s="3">
        <v>1</v>
      </c>
      <c r="E97" s="3">
        <v>1</v>
      </c>
      <c r="F97" s="11" t="s">
        <v>47</v>
      </c>
      <c r="G97" s="13">
        <v>171751409</v>
      </c>
      <c r="H97" s="4">
        <v>392738517</v>
      </c>
      <c r="I97" s="4">
        <v>420000000</v>
      </c>
      <c r="J97" s="4">
        <v>362238098</v>
      </c>
      <c r="K97" s="14">
        <v>1346728024</v>
      </c>
      <c r="L97" s="12">
        <v>15</v>
      </c>
      <c r="M97" s="5">
        <v>27</v>
      </c>
      <c r="N97" s="5">
        <v>31</v>
      </c>
      <c r="O97" s="5">
        <v>27</v>
      </c>
      <c r="P97" s="6">
        <v>100</v>
      </c>
      <c r="Q97" s="60" t="s">
        <v>463</v>
      </c>
      <c r="R97" s="13">
        <v>171751409</v>
      </c>
      <c r="S97" s="4">
        <v>392738517</v>
      </c>
      <c r="T97" s="4">
        <v>420000000</v>
      </c>
      <c r="U97" s="4">
        <v>362238098</v>
      </c>
      <c r="V97" s="14">
        <v>1346728024</v>
      </c>
      <c r="W97" s="12">
        <v>15</v>
      </c>
      <c r="X97" s="5">
        <v>27</v>
      </c>
      <c r="Y97" s="5">
        <v>31</v>
      </c>
      <c r="Z97" s="5">
        <v>27</v>
      </c>
      <c r="AA97" s="6">
        <v>100</v>
      </c>
    </row>
    <row r="98" spans="1:27" ht="25.5" x14ac:dyDescent="0.25">
      <c r="A98" s="1">
        <v>57</v>
      </c>
      <c r="B98" s="2">
        <v>604</v>
      </c>
      <c r="C98" s="3">
        <v>42</v>
      </c>
      <c r="D98" s="3">
        <v>1</v>
      </c>
      <c r="E98" s="3">
        <v>3</v>
      </c>
      <c r="F98" s="11" t="s">
        <v>182</v>
      </c>
      <c r="G98" s="13">
        <v>191882324</v>
      </c>
      <c r="H98" s="4">
        <v>563616000</v>
      </c>
      <c r="I98" s="4">
        <v>1123221675</v>
      </c>
      <c r="J98" s="4">
        <v>0</v>
      </c>
      <c r="K98" s="14">
        <v>1878719999</v>
      </c>
      <c r="L98" s="12">
        <v>10.210000000000001</v>
      </c>
      <c r="M98" s="5">
        <v>30</v>
      </c>
      <c r="N98" s="5">
        <v>59.79</v>
      </c>
      <c r="O98" s="5">
        <v>0</v>
      </c>
      <c r="P98" s="6">
        <v>100</v>
      </c>
      <c r="Q98" s="60" t="s">
        <v>467</v>
      </c>
      <c r="R98" s="13">
        <v>191882324</v>
      </c>
      <c r="S98" s="4">
        <v>563616000</v>
      </c>
      <c r="T98" s="4">
        <v>1123221675</v>
      </c>
      <c r="U98" s="4">
        <v>0</v>
      </c>
      <c r="V98" s="14">
        <v>1878719999</v>
      </c>
      <c r="W98" s="12">
        <v>10.210000000000001</v>
      </c>
      <c r="X98" s="5">
        <v>30</v>
      </c>
      <c r="Y98" s="5">
        <v>59.79</v>
      </c>
      <c r="Z98" s="5">
        <v>0</v>
      </c>
      <c r="AA98" s="6">
        <v>100</v>
      </c>
    </row>
    <row r="99" spans="1:27" ht="38.25" x14ac:dyDescent="0.25">
      <c r="A99" s="1">
        <v>57</v>
      </c>
      <c r="B99" s="2">
        <v>604</v>
      </c>
      <c r="C99" s="3">
        <v>42</v>
      </c>
      <c r="D99" s="3">
        <v>1</v>
      </c>
      <c r="E99" s="3">
        <v>4</v>
      </c>
      <c r="F99" s="11" t="s">
        <v>72</v>
      </c>
      <c r="G99" s="13">
        <v>17490084</v>
      </c>
      <c r="H99" s="4">
        <v>672000000</v>
      </c>
      <c r="I99" s="4">
        <v>1230509916</v>
      </c>
      <c r="J99" s="4">
        <v>0</v>
      </c>
      <c r="K99" s="14">
        <v>1920000000</v>
      </c>
      <c r="L99" s="12">
        <v>0.91</v>
      </c>
      <c r="M99" s="5">
        <v>35</v>
      </c>
      <c r="N99" s="5">
        <v>64.09</v>
      </c>
      <c r="O99" s="5">
        <v>0</v>
      </c>
      <c r="P99" s="6">
        <v>100</v>
      </c>
      <c r="Q99" s="60" t="s">
        <v>468</v>
      </c>
      <c r="R99" s="13">
        <v>17490084</v>
      </c>
      <c r="S99" s="4">
        <v>672000000</v>
      </c>
      <c r="T99" s="4">
        <v>1230509916</v>
      </c>
      <c r="U99" s="4">
        <v>0</v>
      </c>
      <c r="V99" s="14">
        <v>1920000000</v>
      </c>
      <c r="W99" s="12">
        <v>0.91</v>
      </c>
      <c r="X99" s="5">
        <v>35</v>
      </c>
      <c r="Y99" s="5">
        <v>64.09</v>
      </c>
      <c r="Z99" s="5">
        <v>0</v>
      </c>
      <c r="AA99" s="6">
        <v>100</v>
      </c>
    </row>
    <row r="100" spans="1:27" ht="25.5" x14ac:dyDescent="0.25">
      <c r="A100" s="1">
        <v>57</v>
      </c>
      <c r="B100" s="2">
        <v>604</v>
      </c>
      <c r="C100" s="3">
        <v>42</v>
      </c>
      <c r="D100" s="3">
        <v>1</v>
      </c>
      <c r="E100" s="3">
        <v>5</v>
      </c>
      <c r="F100" s="11" t="s">
        <v>48</v>
      </c>
      <c r="G100" s="13">
        <v>607875698</v>
      </c>
      <c r="H100" s="4">
        <v>540000000</v>
      </c>
      <c r="I100" s="4">
        <v>74087830</v>
      </c>
      <c r="J100" s="4">
        <v>0</v>
      </c>
      <c r="K100" s="14">
        <v>1221963528</v>
      </c>
      <c r="L100" s="12">
        <v>41</v>
      </c>
      <c r="M100" s="5">
        <v>44</v>
      </c>
      <c r="N100" s="5">
        <v>15</v>
      </c>
      <c r="O100" s="5">
        <v>0</v>
      </c>
      <c r="P100" s="6">
        <v>100</v>
      </c>
      <c r="Q100" s="60" t="s">
        <v>469</v>
      </c>
      <c r="R100" s="13">
        <v>607875698</v>
      </c>
      <c r="S100" s="4">
        <v>540000000</v>
      </c>
      <c r="T100" s="4">
        <v>74087830</v>
      </c>
      <c r="U100" s="4">
        <v>0</v>
      </c>
      <c r="V100" s="14">
        <v>1221963528</v>
      </c>
      <c r="W100" s="12">
        <v>41</v>
      </c>
      <c r="X100" s="5">
        <v>44</v>
      </c>
      <c r="Y100" s="5">
        <v>15</v>
      </c>
      <c r="Z100" s="5">
        <v>0</v>
      </c>
      <c r="AA100" s="6">
        <v>100</v>
      </c>
    </row>
    <row r="101" spans="1:27" ht="25.5" x14ac:dyDescent="0.25">
      <c r="A101" s="1">
        <v>57</v>
      </c>
      <c r="B101" s="2">
        <v>604</v>
      </c>
      <c r="C101" s="3">
        <v>42</v>
      </c>
      <c r="D101" s="3">
        <v>1</v>
      </c>
      <c r="E101" s="3">
        <v>6</v>
      </c>
      <c r="F101" s="11" t="s">
        <v>49</v>
      </c>
      <c r="G101" s="13">
        <v>607875698</v>
      </c>
      <c r="H101" s="4">
        <v>601729707</v>
      </c>
      <c r="I101" s="4">
        <v>1334447079</v>
      </c>
      <c r="J101" s="4">
        <v>0</v>
      </c>
      <c r="K101" s="14">
        <v>2544052484</v>
      </c>
      <c r="L101" s="12">
        <v>20</v>
      </c>
      <c r="M101" s="5">
        <v>24</v>
      </c>
      <c r="N101" s="5">
        <v>56</v>
      </c>
      <c r="O101" s="5">
        <v>0</v>
      </c>
      <c r="P101" s="6">
        <v>100</v>
      </c>
      <c r="Q101" s="60" t="s">
        <v>470</v>
      </c>
      <c r="R101" s="13">
        <v>607875698</v>
      </c>
      <c r="S101" s="4">
        <v>601729707</v>
      </c>
      <c r="T101" s="4">
        <v>1334447079</v>
      </c>
      <c r="U101" s="4">
        <v>0</v>
      </c>
      <c r="V101" s="14">
        <v>2544052484</v>
      </c>
      <c r="W101" s="12">
        <v>20</v>
      </c>
      <c r="X101" s="5">
        <v>24</v>
      </c>
      <c r="Y101" s="5">
        <v>56</v>
      </c>
      <c r="Z101" s="5">
        <v>0</v>
      </c>
      <c r="AA101" s="6">
        <v>100</v>
      </c>
    </row>
    <row r="102" spans="1:27" ht="38.25" x14ac:dyDescent="0.25">
      <c r="A102" s="1">
        <v>57</v>
      </c>
      <c r="B102" s="2">
        <v>604</v>
      </c>
      <c r="C102" s="3">
        <v>42</v>
      </c>
      <c r="D102" s="3">
        <v>1</v>
      </c>
      <c r="E102" s="3">
        <v>7</v>
      </c>
      <c r="F102" s="11" t="s">
        <v>50</v>
      </c>
      <c r="G102" s="13">
        <v>607875698</v>
      </c>
      <c r="H102" s="4">
        <v>540000000</v>
      </c>
      <c r="I102" s="4">
        <v>150313265</v>
      </c>
      <c r="J102" s="4">
        <v>0</v>
      </c>
      <c r="K102" s="14">
        <v>1298188963</v>
      </c>
      <c r="L102" s="12">
        <v>38</v>
      </c>
      <c r="M102" s="5">
        <v>42</v>
      </c>
      <c r="N102" s="5">
        <v>20</v>
      </c>
      <c r="O102" s="5">
        <v>0</v>
      </c>
      <c r="P102" s="6">
        <v>100</v>
      </c>
      <c r="Q102" s="60" t="s">
        <v>471</v>
      </c>
      <c r="R102" s="13">
        <v>607875698</v>
      </c>
      <c r="S102" s="4">
        <v>540000000</v>
      </c>
      <c r="T102" s="4">
        <v>150313265</v>
      </c>
      <c r="U102" s="4">
        <v>0</v>
      </c>
      <c r="V102" s="14">
        <v>1298188963</v>
      </c>
      <c r="W102" s="12">
        <v>38</v>
      </c>
      <c r="X102" s="5">
        <v>42</v>
      </c>
      <c r="Y102" s="5">
        <v>20</v>
      </c>
      <c r="Z102" s="5">
        <v>0</v>
      </c>
      <c r="AA102" s="6">
        <v>100</v>
      </c>
    </row>
    <row r="103" spans="1:27" ht="38.25" x14ac:dyDescent="0.25">
      <c r="A103" s="1">
        <v>57</v>
      </c>
      <c r="B103" s="2">
        <v>604</v>
      </c>
      <c r="C103" s="3">
        <v>42</v>
      </c>
      <c r="D103" s="3">
        <v>1</v>
      </c>
      <c r="E103" s="3">
        <v>8</v>
      </c>
      <c r="F103" s="11" t="s">
        <v>51</v>
      </c>
      <c r="G103" s="13">
        <v>607875699</v>
      </c>
      <c r="H103" s="4">
        <v>540000000</v>
      </c>
      <c r="I103" s="4">
        <v>540000000</v>
      </c>
      <c r="J103" s="4">
        <v>585204381</v>
      </c>
      <c r="K103" s="14">
        <v>2273080080</v>
      </c>
      <c r="L103" s="12">
        <v>26</v>
      </c>
      <c r="M103" s="5">
        <v>28</v>
      </c>
      <c r="N103" s="5">
        <v>28</v>
      </c>
      <c r="O103" s="5">
        <v>18</v>
      </c>
      <c r="P103" s="6">
        <v>100</v>
      </c>
      <c r="Q103" s="60" t="s">
        <v>472</v>
      </c>
      <c r="R103" s="13">
        <v>607875699</v>
      </c>
      <c r="S103" s="4">
        <v>540000000</v>
      </c>
      <c r="T103" s="4">
        <v>540000000</v>
      </c>
      <c r="U103" s="4">
        <v>585204381</v>
      </c>
      <c r="V103" s="14">
        <v>2273080080</v>
      </c>
      <c r="W103" s="12">
        <v>26</v>
      </c>
      <c r="X103" s="5">
        <v>28</v>
      </c>
      <c r="Y103" s="5">
        <v>28</v>
      </c>
      <c r="Z103" s="5">
        <v>18</v>
      </c>
      <c r="AA103" s="6">
        <v>100</v>
      </c>
    </row>
    <row r="104" spans="1:27" ht="25.5" x14ac:dyDescent="0.25">
      <c r="A104" s="1">
        <v>57</v>
      </c>
      <c r="B104" s="2">
        <v>604</v>
      </c>
      <c r="C104" s="3">
        <v>42</v>
      </c>
      <c r="D104" s="3">
        <v>1</v>
      </c>
      <c r="E104" s="3">
        <v>9</v>
      </c>
      <c r="F104" s="11" t="s">
        <v>73</v>
      </c>
      <c r="G104" s="13">
        <v>298812414</v>
      </c>
      <c r="H104" s="4">
        <v>916710750</v>
      </c>
      <c r="I104" s="4">
        <v>1840179336</v>
      </c>
      <c r="J104" s="4">
        <v>0</v>
      </c>
      <c r="K104" s="14">
        <v>3055702500</v>
      </c>
      <c r="L104" s="12">
        <v>9.7799999999999994</v>
      </c>
      <c r="M104" s="5">
        <v>30</v>
      </c>
      <c r="N104" s="5">
        <v>60.22</v>
      </c>
      <c r="O104" s="5">
        <v>0</v>
      </c>
      <c r="P104" s="6">
        <v>100</v>
      </c>
      <c r="Q104" s="60" t="s">
        <v>473</v>
      </c>
      <c r="R104" s="61">
        <v>298812414</v>
      </c>
      <c r="S104" s="62">
        <v>306321120.66666681</v>
      </c>
      <c r="T104" s="62">
        <v>306321120.66666681</v>
      </c>
      <c r="U104" s="62">
        <v>2144247844.6666677</v>
      </c>
      <c r="V104" s="14">
        <v>3055702500.000001</v>
      </c>
      <c r="W104" s="12">
        <v>9.7799999999999994</v>
      </c>
      <c r="X104" s="5">
        <v>30</v>
      </c>
      <c r="Y104" s="5">
        <v>60.22</v>
      </c>
      <c r="Z104" s="5">
        <v>0</v>
      </c>
      <c r="AA104" s="6">
        <v>100</v>
      </c>
    </row>
    <row r="105" spans="1:27" ht="25.5" x14ac:dyDescent="0.25">
      <c r="A105" s="1">
        <v>57</v>
      </c>
      <c r="B105" s="2">
        <v>604</v>
      </c>
      <c r="C105" s="3">
        <v>42</v>
      </c>
      <c r="D105" s="3">
        <v>1</v>
      </c>
      <c r="E105" s="3">
        <v>10</v>
      </c>
      <c r="F105" s="11" t="s">
        <v>70</v>
      </c>
      <c r="G105" s="13">
        <v>106781927</v>
      </c>
      <c r="H105" s="4">
        <v>747936000</v>
      </c>
      <c r="I105" s="4">
        <v>1638402073</v>
      </c>
      <c r="J105" s="4">
        <v>0</v>
      </c>
      <c r="K105" s="14">
        <v>2493120000</v>
      </c>
      <c r="L105" s="12">
        <v>4.28</v>
      </c>
      <c r="M105" s="5">
        <v>30</v>
      </c>
      <c r="N105" s="5">
        <v>65.72</v>
      </c>
      <c r="O105" s="5">
        <v>0</v>
      </c>
      <c r="P105" s="6">
        <v>100</v>
      </c>
      <c r="Q105" s="60" t="s">
        <v>464</v>
      </c>
      <c r="R105" s="61">
        <v>106781927</v>
      </c>
      <c r="S105" s="62">
        <v>265148674.77777782</v>
      </c>
      <c r="T105" s="62">
        <v>265148674.77777782</v>
      </c>
      <c r="U105" s="62">
        <v>1856040723.4444447</v>
      </c>
      <c r="V105" s="14">
        <v>2493120000</v>
      </c>
      <c r="W105" s="12">
        <v>4.28</v>
      </c>
      <c r="X105" s="5">
        <v>30</v>
      </c>
      <c r="Y105" s="5">
        <v>65.72</v>
      </c>
      <c r="Z105" s="5">
        <v>0</v>
      </c>
      <c r="AA105" s="6">
        <v>100</v>
      </c>
    </row>
    <row r="106" spans="1:27" ht="25.5" x14ac:dyDescent="0.25">
      <c r="A106" s="66">
        <v>57</v>
      </c>
      <c r="B106" s="67">
        <v>604</v>
      </c>
      <c r="C106" s="68">
        <v>42</v>
      </c>
      <c r="D106" s="68">
        <v>1</v>
      </c>
      <c r="E106" s="68">
        <v>11</v>
      </c>
      <c r="F106" s="69" t="s">
        <v>335</v>
      </c>
      <c r="G106" s="65" t="s">
        <v>369</v>
      </c>
      <c r="H106" s="70" t="s">
        <v>369</v>
      </c>
      <c r="I106" s="70" t="s">
        <v>369</v>
      </c>
      <c r="J106" s="70" t="s">
        <v>369</v>
      </c>
      <c r="K106" s="71" t="s">
        <v>369</v>
      </c>
      <c r="L106" s="72" t="s">
        <v>369</v>
      </c>
      <c r="M106" s="73" t="s">
        <v>369</v>
      </c>
      <c r="N106" s="73" t="s">
        <v>369</v>
      </c>
      <c r="O106" s="73" t="s">
        <v>369</v>
      </c>
      <c r="P106" s="74" t="s">
        <v>369</v>
      </c>
      <c r="Q106" s="75" t="s">
        <v>553</v>
      </c>
      <c r="R106" s="65">
        <v>0</v>
      </c>
      <c r="S106" s="70">
        <v>228959999.99999991</v>
      </c>
      <c r="T106" s="70">
        <v>228959999.99999991</v>
      </c>
      <c r="U106" s="70">
        <v>1831679999.999999</v>
      </c>
      <c r="V106" s="71">
        <v>2289599999.999999</v>
      </c>
      <c r="W106" s="72">
        <v>0</v>
      </c>
      <c r="X106" s="73">
        <v>38.46153846153846</v>
      </c>
      <c r="Y106" s="73">
        <v>41.025641025641022</v>
      </c>
      <c r="Z106" s="73">
        <v>20.512820512820518</v>
      </c>
      <c r="AA106" s="76">
        <v>100</v>
      </c>
    </row>
    <row r="107" spans="1:27" ht="25.5" x14ac:dyDescent="0.25">
      <c r="A107" s="66">
        <v>57</v>
      </c>
      <c r="B107" s="67">
        <v>604</v>
      </c>
      <c r="C107" s="68">
        <v>42</v>
      </c>
      <c r="D107" s="68">
        <v>1</v>
      </c>
      <c r="E107" s="68">
        <v>12</v>
      </c>
      <c r="F107" s="69" t="s">
        <v>336</v>
      </c>
      <c r="G107" s="65" t="s">
        <v>369</v>
      </c>
      <c r="H107" s="70" t="s">
        <v>369</v>
      </c>
      <c r="I107" s="70" t="s">
        <v>369</v>
      </c>
      <c r="J107" s="70" t="s">
        <v>369</v>
      </c>
      <c r="K107" s="71" t="s">
        <v>369</v>
      </c>
      <c r="L107" s="72" t="s">
        <v>369</v>
      </c>
      <c r="M107" s="73" t="s">
        <v>369</v>
      </c>
      <c r="N107" s="73" t="s">
        <v>369</v>
      </c>
      <c r="O107" s="73" t="s">
        <v>369</v>
      </c>
      <c r="P107" s="74" t="s">
        <v>369</v>
      </c>
      <c r="Q107" s="75" t="s">
        <v>554</v>
      </c>
      <c r="R107" s="65">
        <v>0</v>
      </c>
      <c r="S107" s="70">
        <v>40704000</v>
      </c>
      <c r="T107" s="70">
        <v>40704000</v>
      </c>
      <c r="U107" s="70">
        <v>325632000</v>
      </c>
      <c r="V107" s="71">
        <v>407040000</v>
      </c>
      <c r="W107" s="72">
        <v>0</v>
      </c>
      <c r="X107" s="73">
        <v>83.75</v>
      </c>
      <c r="Y107" s="73">
        <v>16.25</v>
      </c>
      <c r="Z107" s="73">
        <v>0</v>
      </c>
      <c r="AA107" s="76">
        <v>100</v>
      </c>
    </row>
    <row r="108" spans="1:27" ht="38.25" x14ac:dyDescent="0.25">
      <c r="A108" s="1">
        <v>57</v>
      </c>
      <c r="B108" s="2">
        <v>604</v>
      </c>
      <c r="C108" s="3">
        <v>42</v>
      </c>
      <c r="D108" s="3">
        <v>1</v>
      </c>
      <c r="E108" s="3">
        <v>13</v>
      </c>
      <c r="F108" s="11" t="s">
        <v>71</v>
      </c>
      <c r="G108" s="13">
        <v>8620553</v>
      </c>
      <c r="H108" s="4">
        <v>649729447</v>
      </c>
      <c r="I108" s="4">
        <v>0</v>
      </c>
      <c r="J108" s="4">
        <v>0</v>
      </c>
      <c r="K108" s="14">
        <v>658350000</v>
      </c>
      <c r="L108" s="12">
        <v>1.31</v>
      </c>
      <c r="M108" s="5">
        <v>98.69</v>
      </c>
      <c r="N108" s="5">
        <v>0</v>
      </c>
      <c r="O108" s="5">
        <v>0</v>
      </c>
      <c r="P108" s="6">
        <v>100</v>
      </c>
      <c r="Q108" s="60" t="s">
        <v>465</v>
      </c>
      <c r="R108" s="61">
        <v>8620553</v>
      </c>
      <c r="S108" s="62">
        <v>72192160.777777836</v>
      </c>
      <c r="T108" s="62">
        <v>72192160.777777836</v>
      </c>
      <c r="U108" s="62">
        <v>505345125.44444484</v>
      </c>
      <c r="V108" s="14">
        <v>658350000.00000048</v>
      </c>
      <c r="W108" s="12">
        <v>1.31</v>
      </c>
      <c r="X108" s="5">
        <v>98.69</v>
      </c>
      <c r="Y108" s="5">
        <v>0</v>
      </c>
      <c r="Z108" s="5">
        <v>0</v>
      </c>
      <c r="AA108" s="6">
        <v>100</v>
      </c>
    </row>
    <row r="109" spans="1:27" ht="25.5" x14ac:dyDescent="0.25">
      <c r="A109" s="1">
        <v>57</v>
      </c>
      <c r="B109" s="2">
        <v>604</v>
      </c>
      <c r="C109" s="3">
        <v>42</v>
      </c>
      <c r="D109" s="3">
        <v>1</v>
      </c>
      <c r="E109" s="3">
        <v>15</v>
      </c>
      <c r="F109" s="11" t="s">
        <v>52</v>
      </c>
      <c r="G109" s="13">
        <v>242031953</v>
      </c>
      <c r="H109" s="4">
        <v>531337456</v>
      </c>
      <c r="I109" s="4">
        <v>414103127</v>
      </c>
      <c r="J109" s="4">
        <v>0</v>
      </c>
      <c r="K109" s="14">
        <v>1187472536</v>
      </c>
      <c r="L109" s="12">
        <v>31</v>
      </c>
      <c r="M109" s="5">
        <v>41</v>
      </c>
      <c r="N109" s="5">
        <v>28</v>
      </c>
      <c r="O109" s="5">
        <v>0</v>
      </c>
      <c r="P109" s="6">
        <v>100</v>
      </c>
      <c r="Q109" s="60" t="s">
        <v>466</v>
      </c>
      <c r="R109" s="13">
        <v>242031953</v>
      </c>
      <c r="S109" s="4">
        <v>531337456</v>
      </c>
      <c r="T109" s="4">
        <v>414103127</v>
      </c>
      <c r="U109" s="4">
        <v>0</v>
      </c>
      <c r="V109" s="14">
        <v>1187472536</v>
      </c>
      <c r="W109" s="12">
        <v>31</v>
      </c>
      <c r="X109" s="5">
        <v>41</v>
      </c>
      <c r="Y109" s="5">
        <v>28</v>
      </c>
      <c r="Z109" s="5">
        <v>0</v>
      </c>
      <c r="AA109" s="6">
        <v>100</v>
      </c>
    </row>
    <row r="110" spans="1:27" ht="25.5" x14ac:dyDescent="0.25">
      <c r="A110" s="1">
        <v>57</v>
      </c>
      <c r="B110" s="2">
        <v>604</v>
      </c>
      <c r="C110" s="3">
        <v>42</v>
      </c>
      <c r="D110" s="3">
        <v>4</v>
      </c>
      <c r="E110" s="3">
        <v>1</v>
      </c>
      <c r="F110" s="11" t="s">
        <v>53</v>
      </c>
      <c r="G110" s="13">
        <v>19178963</v>
      </c>
      <c r="H110" s="4">
        <v>233648747</v>
      </c>
      <c r="I110" s="4">
        <v>454368555</v>
      </c>
      <c r="J110" s="4">
        <v>263703485</v>
      </c>
      <c r="K110" s="14">
        <v>970899750</v>
      </c>
      <c r="L110" s="12">
        <v>4</v>
      </c>
      <c r="M110" s="5">
        <v>23</v>
      </c>
      <c r="N110" s="5">
        <v>47</v>
      </c>
      <c r="O110" s="5">
        <v>26</v>
      </c>
      <c r="P110" s="6">
        <v>100</v>
      </c>
      <c r="Q110" s="60" t="s">
        <v>474</v>
      </c>
      <c r="R110" s="61">
        <v>19178963</v>
      </c>
      <c r="S110" s="62">
        <v>233648747</v>
      </c>
      <c r="T110" s="62">
        <v>454368555</v>
      </c>
      <c r="U110" s="62">
        <v>263703485</v>
      </c>
      <c r="V110" s="14">
        <v>970899750</v>
      </c>
      <c r="W110" s="12">
        <v>4</v>
      </c>
      <c r="X110" s="5">
        <v>23</v>
      </c>
      <c r="Y110" s="5">
        <v>47</v>
      </c>
      <c r="Z110" s="5">
        <v>26</v>
      </c>
      <c r="AA110" s="6">
        <v>100</v>
      </c>
    </row>
    <row r="111" spans="1:27" ht="25.5" x14ac:dyDescent="0.25">
      <c r="A111" s="1">
        <v>57</v>
      </c>
      <c r="B111" s="2">
        <v>604</v>
      </c>
      <c r="C111" s="3">
        <v>42</v>
      </c>
      <c r="D111" s="3">
        <v>4</v>
      </c>
      <c r="E111" s="3">
        <v>2</v>
      </c>
      <c r="F111" s="11" t="s">
        <v>54</v>
      </c>
      <c r="G111" s="13">
        <v>75177046</v>
      </c>
      <c r="H111" s="4">
        <v>354450120</v>
      </c>
      <c r="I111" s="4">
        <v>689286766</v>
      </c>
      <c r="J111" s="4">
        <v>369799018</v>
      </c>
      <c r="K111" s="14">
        <v>1488712950</v>
      </c>
      <c r="L111" s="12">
        <v>4</v>
      </c>
      <c r="M111" s="5">
        <v>24</v>
      </c>
      <c r="N111" s="5">
        <v>46</v>
      </c>
      <c r="O111" s="5">
        <v>26</v>
      </c>
      <c r="P111" s="6">
        <v>100</v>
      </c>
      <c r="Q111" s="60" t="s">
        <v>484</v>
      </c>
      <c r="R111" s="61">
        <v>75177046</v>
      </c>
      <c r="S111" s="62">
        <v>157059544.88888884</v>
      </c>
      <c r="T111" s="62">
        <v>157059544.88888884</v>
      </c>
      <c r="U111" s="62">
        <v>1099416814.2222219</v>
      </c>
      <c r="V111" s="14">
        <v>1488712949.9999995</v>
      </c>
      <c r="W111" s="12">
        <v>4</v>
      </c>
      <c r="X111" s="5">
        <v>24</v>
      </c>
      <c r="Y111" s="5">
        <v>46</v>
      </c>
      <c r="Z111" s="5">
        <v>26</v>
      </c>
      <c r="AA111" s="6">
        <v>100</v>
      </c>
    </row>
    <row r="112" spans="1:27" ht="25.5" x14ac:dyDescent="0.25">
      <c r="A112" s="1">
        <v>57</v>
      </c>
      <c r="B112" s="2">
        <v>604</v>
      </c>
      <c r="C112" s="3">
        <v>42</v>
      </c>
      <c r="D112" s="3">
        <v>4</v>
      </c>
      <c r="E112" s="3">
        <v>3</v>
      </c>
      <c r="F112" s="11" t="s">
        <v>84</v>
      </c>
      <c r="G112" s="13">
        <v>56192062</v>
      </c>
      <c r="H112" s="4">
        <v>577685351</v>
      </c>
      <c r="I112" s="4">
        <v>1016652162</v>
      </c>
      <c r="J112" s="4">
        <v>0</v>
      </c>
      <c r="K112" s="14">
        <v>1650529575</v>
      </c>
      <c r="L112" s="12">
        <v>3.4</v>
      </c>
      <c r="M112" s="5">
        <v>35</v>
      </c>
      <c r="N112" s="5">
        <v>61.6</v>
      </c>
      <c r="O112" s="5">
        <v>0</v>
      </c>
      <c r="P112" s="6">
        <v>100</v>
      </c>
      <c r="Q112" s="60" t="s">
        <v>490</v>
      </c>
      <c r="R112" s="61">
        <v>56192062</v>
      </c>
      <c r="S112" s="62">
        <v>177148612.55555555</v>
      </c>
      <c r="T112" s="62">
        <v>177148612.55555555</v>
      </c>
      <c r="U112" s="62">
        <v>1240040287.8888888</v>
      </c>
      <c r="V112" s="14">
        <v>1650529575</v>
      </c>
      <c r="W112" s="12">
        <v>3.4</v>
      </c>
      <c r="X112" s="5">
        <v>35</v>
      </c>
      <c r="Y112" s="5">
        <v>61.6</v>
      </c>
      <c r="Z112" s="5">
        <v>0</v>
      </c>
      <c r="AA112" s="6">
        <v>100</v>
      </c>
    </row>
    <row r="113" spans="1:27" ht="25.5" x14ac:dyDescent="0.25">
      <c r="A113" s="1">
        <v>57</v>
      </c>
      <c r="B113" s="2">
        <v>604</v>
      </c>
      <c r="C113" s="3">
        <v>42</v>
      </c>
      <c r="D113" s="3">
        <v>4</v>
      </c>
      <c r="E113" s="3">
        <v>4</v>
      </c>
      <c r="F113" s="11" t="s">
        <v>85</v>
      </c>
      <c r="G113" s="13">
        <v>71617334</v>
      </c>
      <c r="H113" s="4">
        <v>736265644</v>
      </c>
      <c r="I113" s="4">
        <v>1295733147</v>
      </c>
      <c r="J113" s="4">
        <v>0</v>
      </c>
      <c r="K113" s="14">
        <v>2103616125</v>
      </c>
      <c r="L113" s="12">
        <v>3.4</v>
      </c>
      <c r="M113" s="5">
        <v>35</v>
      </c>
      <c r="N113" s="5">
        <v>61.6</v>
      </c>
      <c r="O113" s="5">
        <v>0</v>
      </c>
      <c r="P113" s="6">
        <v>100</v>
      </c>
      <c r="Q113" s="60" t="s">
        <v>494</v>
      </c>
      <c r="R113" s="61">
        <v>71617334</v>
      </c>
      <c r="S113" s="62">
        <v>225777643.44444445</v>
      </c>
      <c r="T113" s="62">
        <v>225777643.44444445</v>
      </c>
      <c r="U113" s="62">
        <v>1580443504.1111112</v>
      </c>
      <c r="V113" s="14">
        <v>2103616125</v>
      </c>
      <c r="W113" s="12">
        <v>3.4</v>
      </c>
      <c r="X113" s="5">
        <v>35</v>
      </c>
      <c r="Y113" s="5">
        <v>61.6</v>
      </c>
      <c r="Z113" s="5">
        <v>0</v>
      </c>
      <c r="AA113" s="6">
        <v>100</v>
      </c>
    </row>
    <row r="114" spans="1:27" ht="38.25" x14ac:dyDescent="0.25">
      <c r="A114" s="66">
        <v>57</v>
      </c>
      <c r="B114" s="67">
        <v>604</v>
      </c>
      <c r="C114" s="68">
        <v>42</v>
      </c>
      <c r="D114" s="68">
        <v>4</v>
      </c>
      <c r="E114" s="68">
        <v>5</v>
      </c>
      <c r="F114" s="69" t="s">
        <v>344</v>
      </c>
      <c r="G114" s="65" t="s">
        <v>369</v>
      </c>
      <c r="H114" s="70" t="s">
        <v>369</v>
      </c>
      <c r="I114" s="70" t="s">
        <v>369</v>
      </c>
      <c r="J114" s="70" t="s">
        <v>369</v>
      </c>
      <c r="K114" s="71" t="s">
        <v>369</v>
      </c>
      <c r="L114" s="72" t="s">
        <v>369</v>
      </c>
      <c r="M114" s="73" t="s">
        <v>369</v>
      </c>
      <c r="N114" s="73" t="s">
        <v>369</v>
      </c>
      <c r="O114" s="73" t="s">
        <v>369</v>
      </c>
      <c r="P114" s="74" t="s">
        <v>369</v>
      </c>
      <c r="Q114" s="75" t="s">
        <v>562</v>
      </c>
      <c r="R114" s="65">
        <v>0</v>
      </c>
      <c r="S114" s="70">
        <v>153750000</v>
      </c>
      <c r="T114" s="70">
        <v>153750000</v>
      </c>
      <c r="U114" s="70">
        <v>1230000000</v>
      </c>
      <c r="V114" s="71">
        <v>1537500000</v>
      </c>
      <c r="W114" s="72">
        <v>0</v>
      </c>
      <c r="X114" s="73">
        <v>44.846207228427417</v>
      </c>
      <c r="Y114" s="73">
        <v>55.153792771572576</v>
      </c>
      <c r="Z114" s="73">
        <v>0</v>
      </c>
      <c r="AA114" s="76">
        <v>100</v>
      </c>
    </row>
    <row r="115" spans="1:27" ht="38.25" x14ac:dyDescent="0.25">
      <c r="A115" s="66">
        <v>57</v>
      </c>
      <c r="B115" s="67">
        <v>604</v>
      </c>
      <c r="C115" s="68">
        <v>42</v>
      </c>
      <c r="D115" s="68">
        <v>4</v>
      </c>
      <c r="E115" s="68">
        <v>6</v>
      </c>
      <c r="F115" s="69" t="s">
        <v>345</v>
      </c>
      <c r="G115" s="65" t="s">
        <v>369</v>
      </c>
      <c r="H115" s="70" t="s">
        <v>369</v>
      </c>
      <c r="I115" s="70" t="s">
        <v>369</v>
      </c>
      <c r="J115" s="70" t="s">
        <v>369</v>
      </c>
      <c r="K115" s="71" t="s">
        <v>369</v>
      </c>
      <c r="L115" s="72" t="s">
        <v>369</v>
      </c>
      <c r="M115" s="73" t="s">
        <v>369</v>
      </c>
      <c r="N115" s="73" t="s">
        <v>369</v>
      </c>
      <c r="O115" s="73" t="s">
        <v>369</v>
      </c>
      <c r="P115" s="74" t="s">
        <v>369</v>
      </c>
      <c r="Q115" s="75" t="s">
        <v>563</v>
      </c>
      <c r="R115" s="65">
        <v>0</v>
      </c>
      <c r="S115" s="70">
        <v>135000000.00000003</v>
      </c>
      <c r="T115" s="70">
        <v>135000000.00000003</v>
      </c>
      <c r="U115" s="70">
        <v>1080000000.0000002</v>
      </c>
      <c r="V115" s="71">
        <v>1350000000.0000002</v>
      </c>
      <c r="W115" s="72">
        <v>0</v>
      </c>
      <c r="X115" s="73">
        <v>44.460969530535863</v>
      </c>
      <c r="Y115" s="73">
        <v>51.266797356428448</v>
      </c>
      <c r="Z115" s="73">
        <v>4.2722331130357034</v>
      </c>
      <c r="AA115" s="76">
        <v>100.00000000000003</v>
      </c>
    </row>
    <row r="116" spans="1:27" ht="25.5" x14ac:dyDescent="0.25">
      <c r="A116" s="1">
        <v>57</v>
      </c>
      <c r="B116" s="2">
        <v>604</v>
      </c>
      <c r="C116" s="3">
        <v>42</v>
      </c>
      <c r="D116" s="3">
        <v>4</v>
      </c>
      <c r="E116" s="3">
        <v>8</v>
      </c>
      <c r="F116" s="11" t="s">
        <v>86</v>
      </c>
      <c r="G116" s="13">
        <v>89419080</v>
      </c>
      <c r="H116" s="4">
        <v>369282375</v>
      </c>
      <c r="I116" s="4">
        <v>596391045</v>
      </c>
      <c r="J116" s="4">
        <v>0</v>
      </c>
      <c r="K116" s="14">
        <v>1055092500</v>
      </c>
      <c r="L116" s="12">
        <v>8.4700000000000006</v>
      </c>
      <c r="M116" s="5">
        <v>35</v>
      </c>
      <c r="N116" s="5">
        <v>56.53</v>
      </c>
      <c r="O116" s="5">
        <v>0</v>
      </c>
      <c r="P116" s="6">
        <v>100</v>
      </c>
      <c r="Q116" s="60" t="s">
        <v>495</v>
      </c>
      <c r="R116" s="61">
        <v>89419080</v>
      </c>
      <c r="S116" s="62">
        <v>107297046.66666672</v>
      </c>
      <c r="T116" s="62">
        <v>107297046.66666672</v>
      </c>
      <c r="U116" s="62">
        <v>751079326.66666698</v>
      </c>
      <c r="V116" s="14">
        <v>1055092500.0000005</v>
      </c>
      <c r="W116" s="12">
        <v>8.4700000000000006</v>
      </c>
      <c r="X116" s="5">
        <v>35</v>
      </c>
      <c r="Y116" s="5">
        <v>56.53</v>
      </c>
      <c r="Z116" s="5">
        <v>0</v>
      </c>
      <c r="AA116" s="6">
        <v>100</v>
      </c>
    </row>
    <row r="117" spans="1:27" ht="25.5" x14ac:dyDescent="0.25">
      <c r="A117" s="1">
        <v>57</v>
      </c>
      <c r="B117" s="2">
        <v>604</v>
      </c>
      <c r="C117" s="3">
        <v>42</v>
      </c>
      <c r="D117" s="3">
        <v>4</v>
      </c>
      <c r="E117" s="3">
        <v>9</v>
      </c>
      <c r="F117" s="11" t="s">
        <v>87</v>
      </c>
      <c r="G117" s="13">
        <v>111742206</v>
      </c>
      <c r="H117" s="4">
        <v>579143250</v>
      </c>
      <c r="I117" s="4">
        <v>963809543</v>
      </c>
      <c r="J117" s="4">
        <v>0</v>
      </c>
      <c r="K117" s="14">
        <v>1654694999</v>
      </c>
      <c r="L117" s="12">
        <v>6.75</v>
      </c>
      <c r="M117" s="5">
        <v>35</v>
      </c>
      <c r="N117" s="5">
        <v>58.25</v>
      </c>
      <c r="O117" s="5">
        <v>0</v>
      </c>
      <c r="P117" s="6">
        <v>100</v>
      </c>
      <c r="Q117" s="60" t="s">
        <v>496</v>
      </c>
      <c r="R117" s="61">
        <v>111742206</v>
      </c>
      <c r="S117" s="62">
        <v>171439199.33333325</v>
      </c>
      <c r="T117" s="62">
        <v>171439199.33333325</v>
      </c>
      <c r="U117" s="62">
        <v>1200074395.3333328</v>
      </c>
      <c r="V117" s="14">
        <v>1654694999.9999993</v>
      </c>
      <c r="W117" s="12">
        <v>6.75</v>
      </c>
      <c r="X117" s="5">
        <v>35</v>
      </c>
      <c r="Y117" s="5">
        <v>58.25</v>
      </c>
      <c r="Z117" s="5">
        <v>0</v>
      </c>
      <c r="AA117" s="6">
        <v>100</v>
      </c>
    </row>
    <row r="118" spans="1:27" ht="25.5" x14ac:dyDescent="0.25">
      <c r="A118" s="1">
        <v>57</v>
      </c>
      <c r="B118" s="2">
        <v>604</v>
      </c>
      <c r="C118" s="3">
        <v>42</v>
      </c>
      <c r="D118" s="3">
        <v>4</v>
      </c>
      <c r="E118" s="3">
        <v>10</v>
      </c>
      <c r="F118" s="11" t="s">
        <v>74</v>
      </c>
      <c r="G118" s="13">
        <v>3902982</v>
      </c>
      <c r="H118" s="4">
        <v>419081250</v>
      </c>
      <c r="I118" s="4">
        <v>774390768</v>
      </c>
      <c r="J118" s="4">
        <v>0</v>
      </c>
      <c r="K118" s="14">
        <v>1197375000</v>
      </c>
      <c r="L118" s="12">
        <v>0.33</v>
      </c>
      <c r="M118" s="5">
        <v>35</v>
      </c>
      <c r="N118" s="5">
        <v>64.67</v>
      </c>
      <c r="O118" s="5">
        <v>0</v>
      </c>
      <c r="P118" s="6">
        <v>100</v>
      </c>
      <c r="Q118" s="60" t="s">
        <v>475</v>
      </c>
      <c r="R118" s="61">
        <v>3902982</v>
      </c>
      <c r="S118" s="62">
        <v>132608002.00000006</v>
      </c>
      <c r="T118" s="62">
        <v>132608002.00000006</v>
      </c>
      <c r="U118" s="62">
        <v>928256014.00000048</v>
      </c>
      <c r="V118" s="14">
        <v>1197375000.0000005</v>
      </c>
      <c r="W118" s="12">
        <v>0.33</v>
      </c>
      <c r="X118" s="5">
        <v>35</v>
      </c>
      <c r="Y118" s="5">
        <v>64.67</v>
      </c>
      <c r="Z118" s="5">
        <v>0</v>
      </c>
      <c r="AA118" s="6">
        <v>100</v>
      </c>
    </row>
    <row r="119" spans="1:27" ht="25.5" x14ac:dyDescent="0.25">
      <c r="A119" s="1">
        <v>57</v>
      </c>
      <c r="B119" s="2">
        <v>604</v>
      </c>
      <c r="C119" s="3">
        <v>42</v>
      </c>
      <c r="D119" s="3">
        <v>4</v>
      </c>
      <c r="E119" s="3">
        <v>11</v>
      </c>
      <c r="F119" s="11" t="s">
        <v>55</v>
      </c>
      <c r="G119" s="13">
        <v>31926344</v>
      </c>
      <c r="H119" s="4">
        <v>459194353</v>
      </c>
      <c r="I119" s="4">
        <v>880501795</v>
      </c>
      <c r="J119" s="4">
        <v>530770185</v>
      </c>
      <c r="K119" s="14">
        <v>1902392677</v>
      </c>
      <c r="L119" s="12">
        <v>7</v>
      </c>
      <c r="M119" s="5">
        <v>23</v>
      </c>
      <c r="N119" s="5">
        <v>46</v>
      </c>
      <c r="O119" s="5">
        <v>24</v>
      </c>
      <c r="P119" s="6">
        <v>100</v>
      </c>
      <c r="Q119" s="60" t="s">
        <v>476</v>
      </c>
      <c r="R119" s="13">
        <v>31926344</v>
      </c>
      <c r="S119" s="4">
        <v>459194353</v>
      </c>
      <c r="T119" s="4">
        <v>880501795</v>
      </c>
      <c r="U119" s="4">
        <v>530770185</v>
      </c>
      <c r="V119" s="14">
        <v>1902392677</v>
      </c>
      <c r="W119" s="12">
        <v>7</v>
      </c>
      <c r="X119" s="5">
        <v>23</v>
      </c>
      <c r="Y119" s="5">
        <v>46</v>
      </c>
      <c r="Z119" s="5">
        <v>24</v>
      </c>
      <c r="AA119" s="6">
        <v>100</v>
      </c>
    </row>
    <row r="120" spans="1:27" ht="38.25" x14ac:dyDescent="0.25">
      <c r="A120" s="1">
        <v>57</v>
      </c>
      <c r="B120" s="2">
        <v>604</v>
      </c>
      <c r="C120" s="3">
        <v>42</v>
      </c>
      <c r="D120" s="3">
        <v>4</v>
      </c>
      <c r="E120" s="3">
        <v>12</v>
      </c>
      <c r="F120" s="11" t="s">
        <v>75</v>
      </c>
      <c r="G120" s="13">
        <v>18482017</v>
      </c>
      <c r="H120" s="4">
        <v>661500000</v>
      </c>
      <c r="I120" s="4">
        <v>1210017983</v>
      </c>
      <c r="J120" s="4">
        <v>0</v>
      </c>
      <c r="K120" s="14">
        <v>1890000000</v>
      </c>
      <c r="L120" s="12">
        <v>0.98</v>
      </c>
      <c r="M120" s="5">
        <v>35</v>
      </c>
      <c r="N120" s="5">
        <v>64.02</v>
      </c>
      <c r="O120" s="5">
        <v>0</v>
      </c>
      <c r="P120" s="6">
        <v>100</v>
      </c>
      <c r="Q120" s="60" t="s">
        <v>477</v>
      </c>
      <c r="R120" s="61">
        <v>18482017</v>
      </c>
      <c r="S120" s="62">
        <v>207946442.55555555</v>
      </c>
      <c r="T120" s="62">
        <v>207946442.55555555</v>
      </c>
      <c r="U120" s="62">
        <v>1455625097.8888888</v>
      </c>
      <c r="V120" s="14">
        <v>1890000000</v>
      </c>
      <c r="W120" s="12">
        <v>0.98</v>
      </c>
      <c r="X120" s="5">
        <v>35</v>
      </c>
      <c r="Y120" s="5">
        <v>64.02</v>
      </c>
      <c r="Z120" s="5">
        <v>0</v>
      </c>
      <c r="AA120" s="6">
        <v>100</v>
      </c>
    </row>
    <row r="121" spans="1:27" ht="38.25" x14ac:dyDescent="0.25">
      <c r="A121" s="1">
        <v>57</v>
      </c>
      <c r="B121" s="2">
        <v>604</v>
      </c>
      <c r="C121" s="3">
        <v>42</v>
      </c>
      <c r="D121" s="3">
        <v>4</v>
      </c>
      <c r="E121" s="3">
        <v>13</v>
      </c>
      <c r="F121" s="11" t="s">
        <v>76</v>
      </c>
      <c r="G121" s="13">
        <v>12321345</v>
      </c>
      <c r="H121" s="4">
        <v>441000000</v>
      </c>
      <c r="I121" s="4">
        <v>806678655</v>
      </c>
      <c r="J121" s="4">
        <v>0</v>
      </c>
      <c r="K121" s="14">
        <v>1260000000</v>
      </c>
      <c r="L121" s="12">
        <v>0.98</v>
      </c>
      <c r="M121" s="5">
        <v>35</v>
      </c>
      <c r="N121" s="5">
        <v>64.02</v>
      </c>
      <c r="O121" s="5">
        <v>0</v>
      </c>
      <c r="P121" s="6">
        <v>100</v>
      </c>
      <c r="Q121" s="60" t="s">
        <v>478</v>
      </c>
      <c r="R121" s="61">
        <v>12321345</v>
      </c>
      <c r="S121" s="62">
        <v>138630961.66666669</v>
      </c>
      <c r="T121" s="62">
        <v>138630961.66666669</v>
      </c>
      <c r="U121" s="62">
        <v>970416731.66666675</v>
      </c>
      <c r="V121" s="14">
        <v>1260000000</v>
      </c>
      <c r="W121" s="12">
        <v>0.98</v>
      </c>
      <c r="X121" s="5">
        <v>35</v>
      </c>
      <c r="Y121" s="5">
        <v>64.02</v>
      </c>
      <c r="Z121" s="5">
        <v>0</v>
      </c>
      <c r="AA121" s="6">
        <v>100</v>
      </c>
    </row>
    <row r="122" spans="1:27" ht="38.25" x14ac:dyDescent="0.25">
      <c r="A122" s="1">
        <v>57</v>
      </c>
      <c r="B122" s="2">
        <v>604</v>
      </c>
      <c r="C122" s="3">
        <v>42</v>
      </c>
      <c r="D122" s="3">
        <v>4</v>
      </c>
      <c r="E122" s="3">
        <v>14</v>
      </c>
      <c r="F122" s="11" t="s">
        <v>77</v>
      </c>
      <c r="G122" s="13">
        <v>24164348</v>
      </c>
      <c r="H122" s="4">
        <v>157835652</v>
      </c>
      <c r="I122" s="4">
        <v>0</v>
      </c>
      <c r="J122" s="4">
        <v>0</v>
      </c>
      <c r="K122" s="14">
        <v>182000000</v>
      </c>
      <c r="L122" s="12">
        <v>13.28</v>
      </c>
      <c r="M122" s="5">
        <v>86.72</v>
      </c>
      <c r="N122" s="5">
        <v>0</v>
      </c>
      <c r="O122" s="5">
        <v>0</v>
      </c>
      <c r="P122" s="6">
        <v>100</v>
      </c>
      <c r="Q122" s="60" t="s">
        <v>479</v>
      </c>
      <c r="R122" s="61">
        <v>24164348</v>
      </c>
      <c r="S122" s="62">
        <v>18981739.111111112</v>
      </c>
      <c r="T122" s="62">
        <v>18981739.111111112</v>
      </c>
      <c r="U122" s="62">
        <v>132872173.77777779</v>
      </c>
      <c r="V122" s="14">
        <v>195000000</v>
      </c>
      <c r="W122" s="12">
        <v>13.28</v>
      </c>
      <c r="X122" s="5">
        <v>86.72</v>
      </c>
      <c r="Y122" s="5">
        <v>0</v>
      </c>
      <c r="Z122" s="5">
        <v>0</v>
      </c>
      <c r="AA122" s="6">
        <v>100</v>
      </c>
    </row>
    <row r="123" spans="1:27" ht="25.5" x14ac:dyDescent="0.25">
      <c r="A123" s="1">
        <v>57</v>
      </c>
      <c r="B123" s="2">
        <v>604</v>
      </c>
      <c r="C123" s="3">
        <v>42</v>
      </c>
      <c r="D123" s="3">
        <v>4</v>
      </c>
      <c r="E123" s="3">
        <v>15</v>
      </c>
      <c r="F123" s="11" t="s">
        <v>78</v>
      </c>
      <c r="G123" s="13">
        <v>170287774</v>
      </c>
      <c r="H123" s="4">
        <v>141712226</v>
      </c>
      <c r="I123" s="4">
        <v>0</v>
      </c>
      <c r="J123" s="4">
        <v>0</v>
      </c>
      <c r="K123" s="14">
        <v>312000000</v>
      </c>
      <c r="L123" s="12">
        <v>54.58</v>
      </c>
      <c r="M123" s="5">
        <v>45.42</v>
      </c>
      <c r="N123" s="5">
        <v>0</v>
      </c>
      <c r="O123" s="5">
        <v>0</v>
      </c>
      <c r="P123" s="6">
        <v>100</v>
      </c>
      <c r="Q123" s="60" t="s">
        <v>480</v>
      </c>
      <c r="R123" s="13">
        <v>170287774</v>
      </c>
      <c r="S123" s="4">
        <v>141712226</v>
      </c>
      <c r="T123" s="4">
        <v>0</v>
      </c>
      <c r="U123" s="4">
        <v>0</v>
      </c>
      <c r="V123" s="14">
        <v>312000000</v>
      </c>
      <c r="W123" s="12">
        <v>54.58</v>
      </c>
      <c r="X123" s="5">
        <v>45.42</v>
      </c>
      <c r="Y123" s="5">
        <v>0</v>
      </c>
      <c r="Z123" s="5">
        <v>0</v>
      </c>
      <c r="AA123" s="6">
        <v>100</v>
      </c>
    </row>
    <row r="124" spans="1:27" ht="38.25" x14ac:dyDescent="0.25">
      <c r="A124" s="1">
        <v>57</v>
      </c>
      <c r="B124" s="2">
        <v>604</v>
      </c>
      <c r="C124" s="3">
        <v>42</v>
      </c>
      <c r="D124" s="3">
        <v>4</v>
      </c>
      <c r="E124" s="3">
        <v>16</v>
      </c>
      <c r="F124" s="11" t="s">
        <v>79</v>
      </c>
      <c r="G124" s="13">
        <v>21254320</v>
      </c>
      <c r="H124" s="4">
        <v>380362500</v>
      </c>
      <c r="I124" s="4">
        <v>685133180</v>
      </c>
      <c r="J124" s="4">
        <v>0</v>
      </c>
      <c r="K124" s="14">
        <v>1086750000</v>
      </c>
      <c r="L124" s="12">
        <v>1.96</v>
      </c>
      <c r="M124" s="5">
        <v>35</v>
      </c>
      <c r="N124" s="5">
        <v>63.04</v>
      </c>
      <c r="O124" s="5">
        <v>0</v>
      </c>
      <c r="P124" s="6">
        <v>100</v>
      </c>
      <c r="Q124" s="60" t="s">
        <v>481</v>
      </c>
      <c r="R124" s="61">
        <v>21254320</v>
      </c>
      <c r="S124" s="62">
        <v>118388408.88888881</v>
      </c>
      <c r="T124" s="62">
        <v>118388408.88888881</v>
      </c>
      <c r="U124" s="62">
        <v>828718862.22222161</v>
      </c>
      <c r="V124" s="14">
        <v>1086749999.9999993</v>
      </c>
      <c r="W124" s="12">
        <v>1.96</v>
      </c>
      <c r="X124" s="5">
        <v>35</v>
      </c>
      <c r="Y124" s="5">
        <v>63.04</v>
      </c>
      <c r="Z124" s="5">
        <v>0</v>
      </c>
      <c r="AA124" s="6">
        <v>100</v>
      </c>
    </row>
    <row r="125" spans="1:27" ht="25.5" x14ac:dyDescent="0.25">
      <c r="A125" s="1">
        <v>57</v>
      </c>
      <c r="B125" s="2">
        <v>604</v>
      </c>
      <c r="C125" s="3">
        <v>42</v>
      </c>
      <c r="D125" s="3">
        <v>4</v>
      </c>
      <c r="E125" s="3">
        <v>17</v>
      </c>
      <c r="F125" s="11" t="s">
        <v>56</v>
      </c>
      <c r="G125" s="13">
        <v>14973690</v>
      </c>
      <c r="H125" s="4">
        <v>148889235</v>
      </c>
      <c r="I125" s="4">
        <v>290569094</v>
      </c>
      <c r="J125" s="4">
        <v>26257982</v>
      </c>
      <c r="K125" s="14">
        <v>480690001</v>
      </c>
      <c r="L125" s="12">
        <v>5</v>
      </c>
      <c r="M125" s="5">
        <v>30</v>
      </c>
      <c r="N125" s="5">
        <v>60</v>
      </c>
      <c r="O125" s="5">
        <v>5</v>
      </c>
      <c r="P125" s="6">
        <v>100</v>
      </c>
      <c r="Q125" s="60" t="s">
        <v>482</v>
      </c>
      <c r="R125" s="13">
        <v>14973690</v>
      </c>
      <c r="S125" s="4">
        <v>148889235</v>
      </c>
      <c r="T125" s="4">
        <v>290569094</v>
      </c>
      <c r="U125" s="4">
        <v>26257982</v>
      </c>
      <c r="V125" s="14">
        <v>480690001</v>
      </c>
      <c r="W125" s="12">
        <v>5</v>
      </c>
      <c r="X125" s="5">
        <v>30</v>
      </c>
      <c r="Y125" s="5">
        <v>60</v>
      </c>
      <c r="Z125" s="5">
        <v>5</v>
      </c>
      <c r="AA125" s="6">
        <v>100</v>
      </c>
    </row>
    <row r="126" spans="1:27" ht="25.5" x14ac:dyDescent="0.25">
      <c r="A126" s="1">
        <v>57</v>
      </c>
      <c r="B126" s="2">
        <v>604</v>
      </c>
      <c r="C126" s="3">
        <v>42</v>
      </c>
      <c r="D126" s="3">
        <v>4</v>
      </c>
      <c r="E126" s="3">
        <v>18</v>
      </c>
      <c r="F126" s="11" t="s">
        <v>80</v>
      </c>
      <c r="G126" s="13">
        <v>17249750</v>
      </c>
      <c r="H126" s="4">
        <v>794902500</v>
      </c>
      <c r="I126" s="4">
        <v>1458997750</v>
      </c>
      <c r="J126" s="4">
        <v>0</v>
      </c>
      <c r="K126" s="14">
        <v>2271150000</v>
      </c>
      <c r="L126" s="12">
        <v>0.76</v>
      </c>
      <c r="M126" s="5">
        <v>35</v>
      </c>
      <c r="N126" s="5">
        <v>64.239999999999995</v>
      </c>
      <c r="O126" s="5">
        <v>0</v>
      </c>
      <c r="P126" s="6">
        <v>100</v>
      </c>
      <c r="Q126" s="60" t="s">
        <v>483</v>
      </c>
      <c r="R126" s="13">
        <v>17249750</v>
      </c>
      <c r="S126" s="4">
        <v>794902500</v>
      </c>
      <c r="T126" s="4">
        <v>1458997750</v>
      </c>
      <c r="U126" s="4">
        <v>0</v>
      </c>
      <c r="V126" s="14">
        <v>2271150000</v>
      </c>
      <c r="W126" s="12">
        <v>0.76</v>
      </c>
      <c r="X126" s="5">
        <v>35</v>
      </c>
      <c r="Y126" s="5">
        <v>64.239999999999995</v>
      </c>
      <c r="Z126" s="5">
        <v>0</v>
      </c>
      <c r="AA126" s="6">
        <v>100</v>
      </c>
    </row>
    <row r="127" spans="1:27" ht="25.5" x14ac:dyDescent="0.25">
      <c r="A127" s="66">
        <v>57</v>
      </c>
      <c r="B127" s="67">
        <v>604</v>
      </c>
      <c r="C127" s="68">
        <v>42</v>
      </c>
      <c r="D127" s="68">
        <v>4</v>
      </c>
      <c r="E127" s="68">
        <v>20</v>
      </c>
      <c r="F127" s="69" t="s">
        <v>337</v>
      </c>
      <c r="G127" s="65" t="s">
        <v>369</v>
      </c>
      <c r="H127" s="70" t="s">
        <v>369</v>
      </c>
      <c r="I127" s="70" t="s">
        <v>369</v>
      </c>
      <c r="J127" s="70" t="s">
        <v>369</v>
      </c>
      <c r="K127" s="71" t="s">
        <v>369</v>
      </c>
      <c r="L127" s="72" t="s">
        <v>369</v>
      </c>
      <c r="M127" s="73" t="s">
        <v>369</v>
      </c>
      <c r="N127" s="73" t="s">
        <v>369</v>
      </c>
      <c r="O127" s="73" t="s">
        <v>369</v>
      </c>
      <c r="P127" s="74" t="s">
        <v>369</v>
      </c>
      <c r="Q127" s="75" t="s">
        <v>555</v>
      </c>
      <c r="R127" s="65">
        <v>0</v>
      </c>
      <c r="S127" s="70">
        <v>182700000.00000003</v>
      </c>
      <c r="T127" s="70">
        <v>182700000.00000003</v>
      </c>
      <c r="U127" s="70">
        <v>1461600000.0000002</v>
      </c>
      <c r="V127" s="71">
        <v>1827000000.0000002</v>
      </c>
      <c r="W127" s="72">
        <v>0</v>
      </c>
      <c r="X127" s="73">
        <v>45.572631551475077</v>
      </c>
      <c r="Y127" s="73">
        <v>41.946324490793096</v>
      </c>
      <c r="Z127" s="73">
        <v>12.481043957731822</v>
      </c>
      <c r="AA127" s="76">
        <v>100</v>
      </c>
    </row>
    <row r="128" spans="1:27" ht="25.5" x14ac:dyDescent="0.25">
      <c r="A128" s="66">
        <v>57</v>
      </c>
      <c r="B128" s="67">
        <v>604</v>
      </c>
      <c r="C128" s="68">
        <v>42</v>
      </c>
      <c r="D128" s="68">
        <v>4</v>
      </c>
      <c r="E128" s="68">
        <v>21</v>
      </c>
      <c r="F128" s="69" t="s">
        <v>338</v>
      </c>
      <c r="G128" s="65" t="s">
        <v>369</v>
      </c>
      <c r="H128" s="70" t="s">
        <v>369</v>
      </c>
      <c r="I128" s="70" t="s">
        <v>369</v>
      </c>
      <c r="J128" s="70" t="s">
        <v>369</v>
      </c>
      <c r="K128" s="71" t="s">
        <v>369</v>
      </c>
      <c r="L128" s="72" t="s">
        <v>369</v>
      </c>
      <c r="M128" s="73" t="s">
        <v>369</v>
      </c>
      <c r="N128" s="73" t="s">
        <v>369</v>
      </c>
      <c r="O128" s="73" t="s">
        <v>369</v>
      </c>
      <c r="P128" s="74" t="s">
        <v>369</v>
      </c>
      <c r="Q128" s="75" t="s">
        <v>556</v>
      </c>
      <c r="R128" s="65">
        <v>0</v>
      </c>
      <c r="S128" s="70">
        <v>201731250.00000006</v>
      </c>
      <c r="T128" s="70">
        <v>201731250.00000006</v>
      </c>
      <c r="U128" s="70">
        <v>1613850000.0000005</v>
      </c>
      <c r="V128" s="71">
        <v>2017312500.0000005</v>
      </c>
      <c r="W128" s="72">
        <v>0</v>
      </c>
      <c r="X128" s="73">
        <v>40.16516511684096</v>
      </c>
      <c r="Y128" s="73">
        <v>39.88988992210593</v>
      </c>
      <c r="Z128" s="73">
        <v>19.944944961052972</v>
      </c>
      <c r="AA128" s="76">
        <v>99.999999999999872</v>
      </c>
    </row>
    <row r="129" spans="1:27" ht="25.5" x14ac:dyDescent="0.25">
      <c r="A129" s="66">
        <v>57</v>
      </c>
      <c r="B129" s="67">
        <v>604</v>
      </c>
      <c r="C129" s="68">
        <v>42</v>
      </c>
      <c r="D129" s="68">
        <v>4</v>
      </c>
      <c r="E129" s="68">
        <v>22</v>
      </c>
      <c r="F129" s="69" t="s">
        <v>339</v>
      </c>
      <c r="G129" s="65" t="s">
        <v>369</v>
      </c>
      <c r="H129" s="70" t="s">
        <v>369</v>
      </c>
      <c r="I129" s="70" t="s">
        <v>369</v>
      </c>
      <c r="J129" s="70" t="s">
        <v>369</v>
      </c>
      <c r="K129" s="71" t="s">
        <v>369</v>
      </c>
      <c r="L129" s="72" t="s">
        <v>369</v>
      </c>
      <c r="M129" s="73" t="s">
        <v>369</v>
      </c>
      <c r="N129" s="73" t="s">
        <v>369</v>
      </c>
      <c r="O129" s="73" t="s">
        <v>369</v>
      </c>
      <c r="P129" s="74" t="s">
        <v>369</v>
      </c>
      <c r="Q129" s="75" t="s">
        <v>557</v>
      </c>
      <c r="R129" s="65">
        <v>0</v>
      </c>
      <c r="S129" s="70">
        <v>271890000.00000012</v>
      </c>
      <c r="T129" s="70">
        <v>271890000.00000012</v>
      </c>
      <c r="U129" s="70">
        <v>2175120000.000001</v>
      </c>
      <c r="V129" s="71">
        <v>2718900000.000001</v>
      </c>
      <c r="W129" s="72">
        <v>0</v>
      </c>
      <c r="X129" s="73">
        <v>44.680851063829792</v>
      </c>
      <c r="Y129" s="73">
        <v>51.063829787234042</v>
      </c>
      <c r="Z129" s="73">
        <v>4.255319148936171</v>
      </c>
      <c r="AA129" s="76">
        <v>100</v>
      </c>
    </row>
    <row r="130" spans="1:27" ht="25.5" x14ac:dyDescent="0.25">
      <c r="A130" s="1">
        <v>57</v>
      </c>
      <c r="B130" s="2">
        <v>604</v>
      </c>
      <c r="C130" s="3">
        <v>42</v>
      </c>
      <c r="D130" s="3">
        <v>4</v>
      </c>
      <c r="E130" s="3">
        <v>23</v>
      </c>
      <c r="F130" s="11" t="s">
        <v>57</v>
      </c>
      <c r="G130" s="13">
        <v>1932729</v>
      </c>
      <c r="H130" s="4">
        <v>236021724</v>
      </c>
      <c r="I130" s="4">
        <v>468951331</v>
      </c>
      <c r="J130" s="4">
        <v>424452716</v>
      </c>
      <c r="K130" s="14">
        <v>1131358500</v>
      </c>
      <c r="L130" s="12">
        <v>1</v>
      </c>
      <c r="M130" s="5">
        <v>21</v>
      </c>
      <c r="N130" s="5">
        <v>41</v>
      </c>
      <c r="O130" s="5">
        <v>37</v>
      </c>
      <c r="P130" s="6">
        <v>100</v>
      </c>
      <c r="Q130" s="60" t="s">
        <v>485</v>
      </c>
      <c r="R130" s="61">
        <v>1932729</v>
      </c>
      <c r="S130" s="62">
        <v>125491752.33333328</v>
      </c>
      <c r="T130" s="62">
        <v>125491752.33333328</v>
      </c>
      <c r="U130" s="62">
        <v>878442266.33333302</v>
      </c>
      <c r="V130" s="14">
        <v>1131358499.9999995</v>
      </c>
      <c r="W130" s="12">
        <v>1</v>
      </c>
      <c r="X130" s="5">
        <v>21</v>
      </c>
      <c r="Y130" s="5">
        <v>41</v>
      </c>
      <c r="Z130" s="5">
        <v>37</v>
      </c>
      <c r="AA130" s="6">
        <v>100</v>
      </c>
    </row>
    <row r="131" spans="1:27" ht="25.5" x14ac:dyDescent="0.25">
      <c r="A131" s="1">
        <v>57</v>
      </c>
      <c r="B131" s="2">
        <v>604</v>
      </c>
      <c r="C131" s="3">
        <v>42</v>
      </c>
      <c r="D131" s="3">
        <v>4</v>
      </c>
      <c r="E131" s="3">
        <v>24</v>
      </c>
      <c r="F131" s="11" t="s">
        <v>81</v>
      </c>
      <c r="G131" s="13">
        <v>31926344</v>
      </c>
      <c r="H131" s="4">
        <v>529971750</v>
      </c>
      <c r="I131" s="4">
        <v>952306906</v>
      </c>
      <c r="J131" s="4">
        <v>0</v>
      </c>
      <c r="K131" s="14">
        <v>1514205000</v>
      </c>
      <c r="L131" s="12">
        <v>2.11</v>
      </c>
      <c r="M131" s="5">
        <v>35</v>
      </c>
      <c r="N131" s="5">
        <v>62.89</v>
      </c>
      <c r="O131" s="5">
        <v>0</v>
      </c>
      <c r="P131" s="6">
        <v>100</v>
      </c>
      <c r="Q131" s="60" t="s">
        <v>486</v>
      </c>
      <c r="R131" s="13">
        <v>31926344</v>
      </c>
      <c r="S131" s="4">
        <v>529971750</v>
      </c>
      <c r="T131" s="4">
        <v>952306906</v>
      </c>
      <c r="U131" s="4">
        <v>0</v>
      </c>
      <c r="V131" s="14">
        <v>1514205000</v>
      </c>
      <c r="W131" s="12">
        <v>2.11</v>
      </c>
      <c r="X131" s="5">
        <v>35</v>
      </c>
      <c r="Y131" s="5">
        <v>62.89</v>
      </c>
      <c r="Z131" s="5">
        <v>0</v>
      </c>
      <c r="AA131" s="6">
        <v>100</v>
      </c>
    </row>
    <row r="132" spans="1:27" ht="38.25" x14ac:dyDescent="0.25">
      <c r="A132" s="1">
        <v>57</v>
      </c>
      <c r="B132" s="2">
        <v>604</v>
      </c>
      <c r="C132" s="3">
        <v>42</v>
      </c>
      <c r="D132" s="3">
        <v>4</v>
      </c>
      <c r="E132" s="3">
        <v>25</v>
      </c>
      <c r="F132" s="11" t="s">
        <v>82</v>
      </c>
      <c r="G132" s="13">
        <v>19155807</v>
      </c>
      <c r="H132" s="4">
        <v>934920000</v>
      </c>
      <c r="I132" s="4">
        <v>1717124193</v>
      </c>
      <c r="J132" s="4">
        <v>0</v>
      </c>
      <c r="K132" s="14">
        <v>2671200000</v>
      </c>
      <c r="L132" s="12">
        <v>0.72</v>
      </c>
      <c r="M132" s="5">
        <v>35</v>
      </c>
      <c r="N132" s="5">
        <v>64.28</v>
      </c>
      <c r="O132" s="5">
        <v>0</v>
      </c>
      <c r="P132" s="6">
        <v>100</v>
      </c>
      <c r="Q132" s="60" t="s">
        <v>487</v>
      </c>
      <c r="R132" s="13">
        <v>19155807</v>
      </c>
      <c r="S132" s="4">
        <v>934920000</v>
      </c>
      <c r="T132" s="4">
        <v>1717124193</v>
      </c>
      <c r="U132" s="4">
        <v>0</v>
      </c>
      <c r="V132" s="14">
        <v>2671200000</v>
      </c>
      <c r="W132" s="12">
        <v>0.72</v>
      </c>
      <c r="X132" s="5">
        <v>35</v>
      </c>
      <c r="Y132" s="5">
        <v>64.28</v>
      </c>
      <c r="Z132" s="5">
        <v>0</v>
      </c>
      <c r="AA132" s="6">
        <v>100</v>
      </c>
    </row>
    <row r="133" spans="1:27" ht="38.25" x14ac:dyDescent="0.25">
      <c r="A133" s="1">
        <v>57</v>
      </c>
      <c r="B133" s="2">
        <v>604</v>
      </c>
      <c r="C133" s="3">
        <v>42</v>
      </c>
      <c r="D133" s="3">
        <v>4</v>
      </c>
      <c r="E133" s="3">
        <v>26</v>
      </c>
      <c r="F133" s="11" t="s">
        <v>58</v>
      </c>
      <c r="G133" s="13">
        <v>265366412</v>
      </c>
      <c r="H133" s="4">
        <v>579777074</v>
      </c>
      <c r="I133" s="4">
        <v>154856514</v>
      </c>
      <c r="J133" s="4">
        <v>0</v>
      </c>
      <c r="K133" s="14">
        <v>1000000000</v>
      </c>
      <c r="L133" s="12">
        <v>40</v>
      </c>
      <c r="M133" s="5">
        <v>52</v>
      </c>
      <c r="N133" s="5">
        <v>8</v>
      </c>
      <c r="O133" s="5">
        <v>0</v>
      </c>
      <c r="P133" s="6">
        <v>100</v>
      </c>
      <c r="Q133" s="60" t="s">
        <v>488</v>
      </c>
      <c r="R133" s="13">
        <v>265366412</v>
      </c>
      <c r="S133" s="4">
        <v>579777074</v>
      </c>
      <c r="T133" s="4">
        <v>154856514</v>
      </c>
      <c r="U133" s="4">
        <v>0</v>
      </c>
      <c r="V133" s="14">
        <v>1000000000</v>
      </c>
      <c r="W133" s="12">
        <v>40</v>
      </c>
      <c r="X133" s="5">
        <v>52</v>
      </c>
      <c r="Y133" s="5">
        <v>8</v>
      </c>
      <c r="Z133" s="5">
        <v>0</v>
      </c>
      <c r="AA133" s="6">
        <v>100</v>
      </c>
    </row>
    <row r="134" spans="1:27" ht="25.5" x14ac:dyDescent="0.25">
      <c r="A134" s="1">
        <v>57</v>
      </c>
      <c r="B134" s="2">
        <v>604</v>
      </c>
      <c r="C134" s="3">
        <v>42</v>
      </c>
      <c r="D134" s="3">
        <v>4</v>
      </c>
      <c r="E134" s="3">
        <v>27</v>
      </c>
      <c r="F134" s="11" t="s">
        <v>83</v>
      </c>
      <c r="G134" s="13">
        <v>52561292</v>
      </c>
      <c r="H134" s="4">
        <v>564375000</v>
      </c>
      <c r="I134" s="4">
        <v>995563708</v>
      </c>
      <c r="J134" s="4">
        <v>0</v>
      </c>
      <c r="K134" s="14">
        <v>1612500000</v>
      </c>
      <c r="L134" s="12">
        <v>3.26</v>
      </c>
      <c r="M134" s="5">
        <v>35</v>
      </c>
      <c r="N134" s="5">
        <v>61.74</v>
      </c>
      <c r="O134" s="5">
        <v>0</v>
      </c>
      <c r="P134" s="6">
        <v>100</v>
      </c>
      <c r="Q134" s="60" t="s">
        <v>489</v>
      </c>
      <c r="R134" s="61">
        <v>52561292</v>
      </c>
      <c r="S134" s="62">
        <v>173326523.11111122</v>
      </c>
      <c r="T134" s="62">
        <v>173326523.11111122</v>
      </c>
      <c r="U134" s="62">
        <v>1213285661.7777786</v>
      </c>
      <c r="V134" s="14">
        <v>1612500000.000001</v>
      </c>
      <c r="W134" s="12">
        <v>3.26</v>
      </c>
      <c r="X134" s="5">
        <v>35</v>
      </c>
      <c r="Y134" s="5">
        <v>61.74</v>
      </c>
      <c r="Z134" s="5">
        <v>0</v>
      </c>
      <c r="AA134" s="6">
        <v>100</v>
      </c>
    </row>
    <row r="135" spans="1:27" ht="38.25" x14ac:dyDescent="0.25">
      <c r="A135" s="66">
        <v>57</v>
      </c>
      <c r="B135" s="67">
        <v>604</v>
      </c>
      <c r="C135" s="68">
        <v>42</v>
      </c>
      <c r="D135" s="68">
        <v>4</v>
      </c>
      <c r="E135" s="68">
        <v>29</v>
      </c>
      <c r="F135" s="69" t="s">
        <v>340</v>
      </c>
      <c r="G135" s="65" t="s">
        <v>369</v>
      </c>
      <c r="H135" s="70" t="s">
        <v>369</v>
      </c>
      <c r="I135" s="70" t="s">
        <v>369</v>
      </c>
      <c r="J135" s="70" t="s">
        <v>369</v>
      </c>
      <c r="K135" s="71" t="s">
        <v>369</v>
      </c>
      <c r="L135" s="72" t="s">
        <v>369</v>
      </c>
      <c r="M135" s="73" t="s">
        <v>369</v>
      </c>
      <c r="N135" s="73" t="s">
        <v>369</v>
      </c>
      <c r="O135" s="73" t="s">
        <v>369</v>
      </c>
      <c r="P135" s="74" t="s">
        <v>369</v>
      </c>
      <c r="Q135" s="75" t="s">
        <v>558</v>
      </c>
      <c r="R135" s="65">
        <v>0</v>
      </c>
      <c r="S135" s="70">
        <v>179658750</v>
      </c>
      <c r="T135" s="70">
        <v>179658750</v>
      </c>
      <c r="U135" s="70">
        <v>1437270000</v>
      </c>
      <c r="V135" s="71">
        <v>1796587500</v>
      </c>
      <c r="W135" s="72">
        <v>0</v>
      </c>
      <c r="X135" s="73">
        <v>44.680851063829785</v>
      </c>
      <c r="Y135" s="73">
        <v>51.063829787234042</v>
      </c>
      <c r="Z135" s="73">
        <v>4.2553191489361701</v>
      </c>
      <c r="AA135" s="76">
        <v>99.999999999999986</v>
      </c>
    </row>
    <row r="136" spans="1:27" ht="25.5" x14ac:dyDescent="0.25">
      <c r="A136" s="66">
        <v>57</v>
      </c>
      <c r="B136" s="67">
        <v>604</v>
      </c>
      <c r="C136" s="68">
        <v>42</v>
      </c>
      <c r="D136" s="68">
        <v>4</v>
      </c>
      <c r="E136" s="68">
        <v>30</v>
      </c>
      <c r="F136" s="69" t="s">
        <v>341</v>
      </c>
      <c r="G136" s="65" t="s">
        <v>369</v>
      </c>
      <c r="H136" s="70" t="s">
        <v>369</v>
      </c>
      <c r="I136" s="70" t="s">
        <v>369</v>
      </c>
      <c r="J136" s="70" t="s">
        <v>369</v>
      </c>
      <c r="K136" s="71" t="s">
        <v>369</v>
      </c>
      <c r="L136" s="72" t="s">
        <v>369</v>
      </c>
      <c r="M136" s="73" t="s">
        <v>369</v>
      </c>
      <c r="N136" s="73" t="s">
        <v>369</v>
      </c>
      <c r="O136" s="73" t="s">
        <v>369</v>
      </c>
      <c r="P136" s="74" t="s">
        <v>369</v>
      </c>
      <c r="Q136" s="75" t="s">
        <v>559</v>
      </c>
      <c r="R136" s="65">
        <v>0</v>
      </c>
      <c r="S136" s="70">
        <v>111900000.00000015</v>
      </c>
      <c r="T136" s="70">
        <v>111900000.00000015</v>
      </c>
      <c r="U136" s="70">
        <v>895200000.00000119</v>
      </c>
      <c r="V136" s="71">
        <v>1119000000.0000014</v>
      </c>
      <c r="W136" s="72">
        <v>0</v>
      </c>
      <c r="X136" s="73">
        <v>47.058823529411683</v>
      </c>
      <c r="Y136" s="73">
        <v>52.941176470588161</v>
      </c>
      <c r="Z136" s="73">
        <v>0</v>
      </c>
      <c r="AA136" s="76">
        <v>99.999999999999844</v>
      </c>
    </row>
    <row r="137" spans="1:27" ht="38.25" x14ac:dyDescent="0.25">
      <c r="A137" s="66">
        <v>57</v>
      </c>
      <c r="B137" s="67">
        <v>604</v>
      </c>
      <c r="C137" s="68">
        <v>42</v>
      </c>
      <c r="D137" s="68">
        <v>4</v>
      </c>
      <c r="E137" s="68">
        <v>33</v>
      </c>
      <c r="F137" s="69" t="s">
        <v>342</v>
      </c>
      <c r="G137" s="65" t="s">
        <v>369</v>
      </c>
      <c r="H137" s="70" t="s">
        <v>369</v>
      </c>
      <c r="I137" s="70" t="s">
        <v>369</v>
      </c>
      <c r="J137" s="70" t="s">
        <v>369</v>
      </c>
      <c r="K137" s="71" t="s">
        <v>369</v>
      </c>
      <c r="L137" s="72" t="s">
        <v>369</v>
      </c>
      <c r="M137" s="73" t="s">
        <v>369</v>
      </c>
      <c r="N137" s="73" t="s">
        <v>369</v>
      </c>
      <c r="O137" s="73" t="s">
        <v>369</v>
      </c>
      <c r="P137" s="74" t="s">
        <v>369</v>
      </c>
      <c r="Q137" s="75" t="s">
        <v>560</v>
      </c>
      <c r="R137" s="65">
        <v>0</v>
      </c>
      <c r="S137" s="70">
        <v>48068999.999999985</v>
      </c>
      <c r="T137" s="70">
        <v>48068999.999999985</v>
      </c>
      <c r="U137" s="70">
        <v>384551999.99999988</v>
      </c>
      <c r="V137" s="71">
        <v>480689999.99999988</v>
      </c>
      <c r="W137" s="72">
        <v>0</v>
      </c>
      <c r="X137" s="73">
        <v>0</v>
      </c>
      <c r="Y137" s="73">
        <v>100.00000000000004</v>
      </c>
      <c r="Z137" s="73">
        <v>0</v>
      </c>
      <c r="AA137" s="76">
        <v>100.00000000000004</v>
      </c>
    </row>
    <row r="138" spans="1:27" ht="25.5" x14ac:dyDescent="0.25">
      <c r="A138" s="1">
        <v>57</v>
      </c>
      <c r="B138" s="2">
        <v>604</v>
      </c>
      <c r="C138" s="3">
        <v>42</v>
      </c>
      <c r="D138" s="3">
        <v>4</v>
      </c>
      <c r="E138" s="3">
        <v>35</v>
      </c>
      <c r="F138" s="11" t="s">
        <v>59</v>
      </c>
      <c r="G138" s="13">
        <v>226554311</v>
      </c>
      <c r="H138" s="4">
        <v>274933073</v>
      </c>
      <c r="I138" s="4">
        <v>110424137</v>
      </c>
      <c r="J138" s="4">
        <v>0</v>
      </c>
      <c r="K138" s="14">
        <v>611911521</v>
      </c>
      <c r="L138" s="12">
        <v>48</v>
      </c>
      <c r="M138" s="5">
        <v>34</v>
      </c>
      <c r="N138" s="5">
        <v>18</v>
      </c>
      <c r="O138" s="5">
        <v>0</v>
      </c>
      <c r="P138" s="6">
        <v>100</v>
      </c>
      <c r="Q138" s="60" t="s">
        <v>491</v>
      </c>
      <c r="R138" s="13">
        <v>226554311</v>
      </c>
      <c r="S138" s="4">
        <v>274933073</v>
      </c>
      <c r="T138" s="4">
        <v>110424137</v>
      </c>
      <c r="U138" s="4">
        <v>0</v>
      </c>
      <c r="V138" s="14">
        <v>611911521</v>
      </c>
      <c r="W138" s="12">
        <v>48</v>
      </c>
      <c r="X138" s="5">
        <v>34</v>
      </c>
      <c r="Y138" s="5">
        <v>18</v>
      </c>
      <c r="Z138" s="5">
        <v>0</v>
      </c>
      <c r="AA138" s="6">
        <v>100</v>
      </c>
    </row>
    <row r="139" spans="1:27" ht="25.5" x14ac:dyDescent="0.25">
      <c r="A139" s="1">
        <v>57</v>
      </c>
      <c r="B139" s="2">
        <v>604</v>
      </c>
      <c r="C139" s="3">
        <v>42</v>
      </c>
      <c r="D139" s="3">
        <v>4</v>
      </c>
      <c r="E139" s="3">
        <v>36</v>
      </c>
      <c r="F139" s="11" t="s">
        <v>60</v>
      </c>
      <c r="G139" s="13">
        <v>51369203</v>
      </c>
      <c r="H139" s="4">
        <v>291199143</v>
      </c>
      <c r="I139" s="4">
        <v>25037705</v>
      </c>
      <c r="J139" s="4">
        <v>0</v>
      </c>
      <c r="K139" s="14">
        <v>367606051</v>
      </c>
      <c r="L139" s="12">
        <v>36</v>
      </c>
      <c r="M139" s="5">
        <v>57</v>
      </c>
      <c r="N139" s="5">
        <v>7</v>
      </c>
      <c r="O139" s="5">
        <v>0</v>
      </c>
      <c r="P139" s="6">
        <v>100</v>
      </c>
      <c r="Q139" s="60" t="s">
        <v>492</v>
      </c>
      <c r="R139" s="13">
        <v>51369203</v>
      </c>
      <c r="S139" s="4">
        <v>291199143</v>
      </c>
      <c r="T139" s="4">
        <v>25037705</v>
      </c>
      <c r="U139" s="4">
        <v>0</v>
      </c>
      <c r="V139" s="14">
        <v>367606051</v>
      </c>
      <c r="W139" s="12">
        <v>36</v>
      </c>
      <c r="X139" s="5">
        <v>57</v>
      </c>
      <c r="Y139" s="5">
        <v>7</v>
      </c>
      <c r="Z139" s="5">
        <v>0</v>
      </c>
      <c r="AA139" s="6">
        <v>100</v>
      </c>
    </row>
    <row r="140" spans="1:27" ht="38.25" x14ac:dyDescent="0.25">
      <c r="A140" s="66">
        <v>57</v>
      </c>
      <c r="B140" s="67">
        <v>604</v>
      </c>
      <c r="C140" s="68">
        <v>42</v>
      </c>
      <c r="D140" s="68">
        <v>4</v>
      </c>
      <c r="E140" s="68">
        <v>38</v>
      </c>
      <c r="F140" s="69" t="s">
        <v>343</v>
      </c>
      <c r="G140" s="65" t="s">
        <v>369</v>
      </c>
      <c r="H140" s="70" t="s">
        <v>369</v>
      </c>
      <c r="I140" s="70" t="s">
        <v>369</v>
      </c>
      <c r="J140" s="70" t="s">
        <v>369</v>
      </c>
      <c r="K140" s="71" t="s">
        <v>369</v>
      </c>
      <c r="L140" s="72" t="s">
        <v>369</v>
      </c>
      <c r="M140" s="73" t="s">
        <v>369</v>
      </c>
      <c r="N140" s="73" t="s">
        <v>369</v>
      </c>
      <c r="O140" s="73" t="s">
        <v>369</v>
      </c>
      <c r="P140" s="74" t="s">
        <v>369</v>
      </c>
      <c r="Q140" s="75" t="s">
        <v>561</v>
      </c>
      <c r="R140" s="65">
        <v>0</v>
      </c>
      <c r="S140" s="70">
        <v>53549999.999999985</v>
      </c>
      <c r="T140" s="70">
        <v>53549999.999999985</v>
      </c>
      <c r="U140" s="70">
        <v>428399999.99999982</v>
      </c>
      <c r="V140" s="71">
        <v>535499999.99999982</v>
      </c>
      <c r="W140" s="72">
        <v>0</v>
      </c>
      <c r="X140" s="73">
        <v>82.608695652173978</v>
      </c>
      <c r="Y140" s="73">
        <v>17.391304347826097</v>
      </c>
      <c r="Z140" s="73">
        <v>0</v>
      </c>
      <c r="AA140" s="76">
        <v>100.00000000000009</v>
      </c>
    </row>
    <row r="141" spans="1:27" ht="25.5" x14ac:dyDescent="0.25">
      <c r="A141" s="1">
        <v>57</v>
      </c>
      <c r="B141" s="2">
        <v>604</v>
      </c>
      <c r="C141" s="3">
        <v>42</v>
      </c>
      <c r="D141" s="3">
        <v>4</v>
      </c>
      <c r="E141" s="3">
        <v>39</v>
      </c>
      <c r="F141" s="11" t="s">
        <v>61</v>
      </c>
      <c r="G141" s="13">
        <v>104345612</v>
      </c>
      <c r="H141" s="4">
        <v>296222109</v>
      </c>
      <c r="I141" s="4">
        <v>50858773</v>
      </c>
      <c r="J141" s="4">
        <v>0</v>
      </c>
      <c r="K141" s="14">
        <v>451426494</v>
      </c>
      <c r="L141" s="12">
        <v>37</v>
      </c>
      <c r="M141" s="5">
        <v>52</v>
      </c>
      <c r="N141" s="5">
        <v>11</v>
      </c>
      <c r="O141" s="5">
        <v>0</v>
      </c>
      <c r="P141" s="6">
        <v>100</v>
      </c>
      <c r="Q141" s="60" t="s">
        <v>493</v>
      </c>
      <c r="R141" s="13">
        <v>104345612</v>
      </c>
      <c r="S141" s="4">
        <v>296222109</v>
      </c>
      <c r="T141" s="4">
        <v>50858773</v>
      </c>
      <c r="U141" s="4">
        <v>0</v>
      </c>
      <c r="V141" s="14">
        <v>451426494</v>
      </c>
      <c r="W141" s="12">
        <v>37</v>
      </c>
      <c r="X141" s="5">
        <v>52</v>
      </c>
      <c r="Y141" s="5">
        <v>11</v>
      </c>
      <c r="Z141" s="5">
        <v>0</v>
      </c>
      <c r="AA141" s="6">
        <v>100</v>
      </c>
    </row>
    <row r="142" spans="1:27" ht="38.25" x14ac:dyDescent="0.25">
      <c r="A142" s="1">
        <v>57</v>
      </c>
      <c r="B142" s="2">
        <v>604</v>
      </c>
      <c r="C142" s="3">
        <v>42</v>
      </c>
      <c r="D142" s="3">
        <v>5</v>
      </c>
      <c r="E142" s="3">
        <v>1</v>
      </c>
      <c r="F142" s="11" t="s">
        <v>88</v>
      </c>
      <c r="G142" s="13">
        <v>61106670</v>
      </c>
      <c r="H142" s="4">
        <v>670143330</v>
      </c>
      <c r="I142" s="4">
        <v>0</v>
      </c>
      <c r="J142" s="4">
        <v>0</v>
      </c>
      <c r="K142" s="14">
        <v>731250000</v>
      </c>
      <c r="L142" s="12">
        <v>8.36</v>
      </c>
      <c r="M142" s="5">
        <v>91.64</v>
      </c>
      <c r="N142" s="5">
        <v>0</v>
      </c>
      <c r="O142" s="5">
        <v>0</v>
      </c>
      <c r="P142" s="6">
        <v>100</v>
      </c>
      <c r="Q142" s="60" t="s">
        <v>497</v>
      </c>
      <c r="R142" s="61">
        <v>61106670</v>
      </c>
      <c r="S142" s="62">
        <v>74460370</v>
      </c>
      <c r="T142" s="62">
        <v>74460370</v>
      </c>
      <c r="U142" s="62">
        <v>521222590</v>
      </c>
      <c r="V142" s="14">
        <v>731250000</v>
      </c>
      <c r="W142" s="12">
        <v>8.36</v>
      </c>
      <c r="X142" s="5">
        <v>91.64</v>
      </c>
      <c r="Y142" s="5">
        <v>0</v>
      </c>
      <c r="Z142" s="5">
        <v>0</v>
      </c>
      <c r="AA142" s="6">
        <v>100</v>
      </c>
    </row>
    <row r="143" spans="1:27" ht="38.25" x14ac:dyDescent="0.25">
      <c r="A143" s="1">
        <v>57</v>
      </c>
      <c r="B143" s="2">
        <v>604</v>
      </c>
      <c r="C143" s="3">
        <v>42</v>
      </c>
      <c r="D143" s="3">
        <v>5</v>
      </c>
      <c r="E143" s="3">
        <v>2</v>
      </c>
      <c r="F143" s="11" t="s">
        <v>90</v>
      </c>
      <c r="G143" s="13">
        <v>84695384</v>
      </c>
      <c r="H143" s="4">
        <v>375375000</v>
      </c>
      <c r="I143" s="4">
        <v>612429616</v>
      </c>
      <c r="J143" s="4">
        <v>0</v>
      </c>
      <c r="K143" s="14">
        <v>1072500000</v>
      </c>
      <c r="L143" s="12">
        <v>7.9</v>
      </c>
      <c r="M143" s="5">
        <v>35</v>
      </c>
      <c r="N143" s="5">
        <v>57.1</v>
      </c>
      <c r="O143" s="5">
        <v>0</v>
      </c>
      <c r="P143" s="6">
        <v>100</v>
      </c>
      <c r="Q143" s="60" t="s">
        <v>500</v>
      </c>
      <c r="R143" s="61">
        <v>84695384</v>
      </c>
      <c r="S143" s="62">
        <v>109756068.4444444</v>
      </c>
      <c r="T143" s="62">
        <v>109756068.4444444</v>
      </c>
      <c r="U143" s="62">
        <v>768292479.11111081</v>
      </c>
      <c r="V143" s="14">
        <v>1072499999.9999996</v>
      </c>
      <c r="W143" s="12">
        <v>7.9</v>
      </c>
      <c r="X143" s="5">
        <v>35</v>
      </c>
      <c r="Y143" s="5">
        <v>57.1</v>
      </c>
      <c r="Z143" s="5">
        <v>0</v>
      </c>
      <c r="AA143" s="6">
        <v>100</v>
      </c>
    </row>
    <row r="144" spans="1:27" ht="25.5" x14ac:dyDescent="0.25">
      <c r="A144" s="1">
        <v>57</v>
      </c>
      <c r="B144" s="2">
        <v>604</v>
      </c>
      <c r="C144" s="3">
        <v>42</v>
      </c>
      <c r="D144" s="3">
        <v>5</v>
      </c>
      <c r="E144" s="3">
        <v>3</v>
      </c>
      <c r="F144" s="11" t="s">
        <v>91</v>
      </c>
      <c r="G144" s="13">
        <v>275185414</v>
      </c>
      <c r="H144" s="4">
        <v>39814586</v>
      </c>
      <c r="I144" s="4">
        <v>0</v>
      </c>
      <c r="J144" s="4">
        <v>0</v>
      </c>
      <c r="K144" s="14">
        <v>315000000</v>
      </c>
      <c r="L144" s="12">
        <v>87.36</v>
      </c>
      <c r="M144" s="5">
        <v>12.64</v>
      </c>
      <c r="N144" s="5">
        <v>0</v>
      </c>
      <c r="O144" s="5">
        <v>0</v>
      </c>
      <c r="P144" s="6">
        <v>100</v>
      </c>
      <c r="Q144" s="60" t="s">
        <v>501</v>
      </c>
      <c r="R144" s="13">
        <v>275185414</v>
      </c>
      <c r="S144" s="4">
        <v>39814586</v>
      </c>
      <c r="T144" s="4">
        <v>0</v>
      </c>
      <c r="U144" s="4">
        <v>0</v>
      </c>
      <c r="V144" s="14">
        <v>315000000</v>
      </c>
      <c r="W144" s="12">
        <v>87.36</v>
      </c>
      <c r="X144" s="5">
        <v>12.64</v>
      </c>
      <c r="Y144" s="5">
        <v>0</v>
      </c>
      <c r="Z144" s="5">
        <v>0</v>
      </c>
      <c r="AA144" s="6">
        <v>100</v>
      </c>
    </row>
    <row r="145" spans="1:27" ht="25.5" x14ac:dyDescent="0.25">
      <c r="A145" s="1">
        <v>57</v>
      </c>
      <c r="B145" s="2">
        <v>604</v>
      </c>
      <c r="C145" s="3">
        <v>42</v>
      </c>
      <c r="D145" s="3">
        <v>5</v>
      </c>
      <c r="E145" s="3">
        <v>4</v>
      </c>
      <c r="F145" s="11" t="s">
        <v>92</v>
      </c>
      <c r="G145" s="13">
        <v>14820545</v>
      </c>
      <c r="H145" s="4">
        <v>331679455</v>
      </c>
      <c r="I145" s="4">
        <v>0</v>
      </c>
      <c r="J145" s="4">
        <v>0</v>
      </c>
      <c r="K145" s="14">
        <v>346500000</v>
      </c>
      <c r="L145" s="12">
        <v>4.28</v>
      </c>
      <c r="M145" s="5">
        <v>95.72</v>
      </c>
      <c r="N145" s="5">
        <v>0</v>
      </c>
      <c r="O145" s="5">
        <v>0</v>
      </c>
      <c r="P145" s="6">
        <v>100</v>
      </c>
      <c r="Q145" s="60" t="s">
        <v>502</v>
      </c>
      <c r="R145" s="13">
        <v>14820545</v>
      </c>
      <c r="S145" s="4">
        <v>331679455</v>
      </c>
      <c r="T145" s="4">
        <v>0</v>
      </c>
      <c r="U145" s="4">
        <v>0</v>
      </c>
      <c r="V145" s="14">
        <v>346500000</v>
      </c>
      <c r="W145" s="12">
        <v>4.28</v>
      </c>
      <c r="X145" s="5">
        <v>95.72</v>
      </c>
      <c r="Y145" s="5">
        <v>0</v>
      </c>
      <c r="Z145" s="5">
        <v>0</v>
      </c>
      <c r="AA145" s="6">
        <v>100</v>
      </c>
    </row>
    <row r="146" spans="1:27" ht="38.25" x14ac:dyDescent="0.25">
      <c r="A146" s="1">
        <v>57</v>
      </c>
      <c r="B146" s="2">
        <v>604</v>
      </c>
      <c r="C146" s="3">
        <v>42</v>
      </c>
      <c r="D146" s="3">
        <v>5</v>
      </c>
      <c r="E146" s="3">
        <v>10</v>
      </c>
      <c r="F146" s="11" t="s">
        <v>183</v>
      </c>
      <c r="G146" s="13">
        <v>18101256</v>
      </c>
      <c r="H146" s="4">
        <v>31898744</v>
      </c>
      <c r="I146" s="4">
        <v>0</v>
      </c>
      <c r="J146" s="4">
        <v>0</v>
      </c>
      <c r="K146" s="14">
        <v>50000000</v>
      </c>
      <c r="L146" s="12">
        <v>36.200000000000003</v>
      </c>
      <c r="M146" s="5">
        <v>63.8</v>
      </c>
      <c r="N146" s="5">
        <v>0</v>
      </c>
      <c r="O146" s="5">
        <v>0</v>
      </c>
      <c r="P146" s="6">
        <v>100</v>
      </c>
      <c r="Q146" s="60" t="s">
        <v>498</v>
      </c>
      <c r="R146" s="13">
        <v>18101256</v>
      </c>
      <c r="S146" s="4">
        <v>31898744</v>
      </c>
      <c r="T146" s="4">
        <v>0</v>
      </c>
      <c r="U146" s="4">
        <v>0</v>
      </c>
      <c r="V146" s="14">
        <v>50000000</v>
      </c>
      <c r="W146" s="12">
        <v>36.200000000000003</v>
      </c>
      <c r="X146" s="5">
        <v>63.8</v>
      </c>
      <c r="Y146" s="5">
        <v>0</v>
      </c>
      <c r="Z146" s="5">
        <v>0</v>
      </c>
      <c r="AA146" s="6">
        <v>100</v>
      </c>
    </row>
    <row r="147" spans="1:27" ht="25.5" x14ac:dyDescent="0.25">
      <c r="A147" s="1">
        <v>57</v>
      </c>
      <c r="B147" s="2">
        <v>604</v>
      </c>
      <c r="C147" s="3">
        <v>42</v>
      </c>
      <c r="D147" s="3">
        <v>5</v>
      </c>
      <c r="E147" s="3">
        <v>11</v>
      </c>
      <c r="F147" s="11" t="s">
        <v>89</v>
      </c>
      <c r="G147" s="13">
        <v>127705378</v>
      </c>
      <c r="H147" s="4">
        <v>400000000</v>
      </c>
      <c r="I147" s="4">
        <v>272294622</v>
      </c>
      <c r="J147" s="4">
        <v>0</v>
      </c>
      <c r="K147" s="14">
        <v>800000000</v>
      </c>
      <c r="L147" s="12">
        <v>15.96</v>
      </c>
      <c r="M147" s="5">
        <v>50</v>
      </c>
      <c r="N147" s="5">
        <v>34.04</v>
      </c>
      <c r="O147" s="5">
        <v>0</v>
      </c>
      <c r="P147" s="6">
        <v>100</v>
      </c>
      <c r="Q147" s="60" t="s">
        <v>499</v>
      </c>
      <c r="R147" s="61">
        <v>127705378</v>
      </c>
      <c r="S147" s="62">
        <v>74699402.444444448</v>
      </c>
      <c r="T147" s="62">
        <v>74699402.444444448</v>
      </c>
      <c r="U147" s="62">
        <v>522895817.11111116</v>
      </c>
      <c r="V147" s="14">
        <v>800000000</v>
      </c>
      <c r="W147" s="12">
        <v>15.96</v>
      </c>
      <c r="X147" s="5">
        <v>50</v>
      </c>
      <c r="Y147" s="5">
        <v>34.04</v>
      </c>
      <c r="Z147" s="5">
        <v>0</v>
      </c>
      <c r="AA147" s="6">
        <v>100</v>
      </c>
    </row>
    <row r="148" spans="1:27" ht="38.25" x14ac:dyDescent="0.25">
      <c r="A148" s="1">
        <v>57</v>
      </c>
      <c r="B148" s="2">
        <v>604</v>
      </c>
      <c r="C148" s="3">
        <v>42</v>
      </c>
      <c r="D148" s="3">
        <v>6</v>
      </c>
      <c r="E148" s="3">
        <v>1</v>
      </c>
      <c r="F148" s="11" t="s">
        <v>93</v>
      </c>
      <c r="G148" s="13">
        <v>9577903</v>
      </c>
      <c r="H148" s="4">
        <v>467460000</v>
      </c>
      <c r="I148" s="4">
        <v>858562097</v>
      </c>
      <c r="J148" s="4">
        <v>0</v>
      </c>
      <c r="K148" s="14">
        <v>1335600000</v>
      </c>
      <c r="L148" s="12">
        <v>0.72</v>
      </c>
      <c r="M148" s="5">
        <v>35</v>
      </c>
      <c r="N148" s="5">
        <v>64.28</v>
      </c>
      <c r="O148" s="5">
        <v>0</v>
      </c>
      <c r="P148" s="6">
        <v>100</v>
      </c>
      <c r="Q148" s="60" t="s">
        <v>503</v>
      </c>
      <c r="R148" s="13">
        <v>9577903</v>
      </c>
      <c r="S148" s="4">
        <v>467460000</v>
      </c>
      <c r="T148" s="4">
        <v>858562097</v>
      </c>
      <c r="U148" s="4">
        <v>0</v>
      </c>
      <c r="V148" s="14">
        <v>1335600000</v>
      </c>
      <c r="W148" s="12">
        <v>0.72</v>
      </c>
      <c r="X148" s="5">
        <v>35</v>
      </c>
      <c r="Y148" s="5">
        <v>64.28</v>
      </c>
      <c r="Z148" s="5">
        <v>0</v>
      </c>
      <c r="AA148" s="6">
        <v>100</v>
      </c>
    </row>
    <row r="149" spans="1:27" ht="25.5" x14ac:dyDescent="0.25">
      <c r="A149" s="1">
        <v>57</v>
      </c>
      <c r="B149" s="2">
        <v>604</v>
      </c>
      <c r="C149" s="3">
        <v>42</v>
      </c>
      <c r="D149" s="3">
        <v>6</v>
      </c>
      <c r="E149" s="3">
        <v>2</v>
      </c>
      <c r="F149" s="11" t="s">
        <v>94</v>
      </c>
      <c r="G149" s="13">
        <v>20249955</v>
      </c>
      <c r="H149" s="4">
        <v>467250000</v>
      </c>
      <c r="I149" s="4">
        <v>847500045</v>
      </c>
      <c r="J149" s="4">
        <v>0</v>
      </c>
      <c r="K149" s="14">
        <v>1335000000</v>
      </c>
      <c r="L149" s="12">
        <v>1.52</v>
      </c>
      <c r="M149" s="5">
        <v>35</v>
      </c>
      <c r="N149" s="5">
        <v>63.48</v>
      </c>
      <c r="O149" s="5">
        <v>0</v>
      </c>
      <c r="P149" s="6">
        <v>100</v>
      </c>
      <c r="Q149" s="60" t="s">
        <v>504</v>
      </c>
      <c r="R149" s="61">
        <v>20249955</v>
      </c>
      <c r="S149" s="62">
        <v>146083338.33333325</v>
      </c>
      <c r="T149" s="62">
        <v>146083338.33333325</v>
      </c>
      <c r="U149" s="62">
        <v>1022583368.3333328</v>
      </c>
      <c r="V149" s="14">
        <v>1334999999.9999993</v>
      </c>
      <c r="W149" s="12">
        <v>1.52</v>
      </c>
      <c r="X149" s="5">
        <v>35</v>
      </c>
      <c r="Y149" s="5">
        <v>63.48</v>
      </c>
      <c r="Z149" s="5">
        <v>0</v>
      </c>
      <c r="AA149" s="6">
        <v>100</v>
      </c>
    </row>
    <row r="150" spans="1:27" ht="38.25" x14ac:dyDescent="0.25">
      <c r="A150" s="1">
        <v>57</v>
      </c>
      <c r="B150" s="2">
        <v>604</v>
      </c>
      <c r="C150" s="3">
        <v>42</v>
      </c>
      <c r="D150" s="3">
        <v>6</v>
      </c>
      <c r="E150" s="3">
        <v>3</v>
      </c>
      <c r="F150" s="11" t="s">
        <v>95</v>
      </c>
      <c r="G150" s="13">
        <v>12030856</v>
      </c>
      <c r="H150" s="4">
        <v>467250000</v>
      </c>
      <c r="I150" s="4">
        <v>855719144</v>
      </c>
      <c r="J150" s="4">
        <v>0</v>
      </c>
      <c r="K150" s="14">
        <v>1335000000</v>
      </c>
      <c r="L150" s="12">
        <v>0.9</v>
      </c>
      <c r="M150" s="5">
        <v>35</v>
      </c>
      <c r="N150" s="5">
        <v>64.099999999999994</v>
      </c>
      <c r="O150" s="5">
        <v>0</v>
      </c>
      <c r="P150" s="6">
        <v>100</v>
      </c>
      <c r="Q150" s="60" t="s">
        <v>505</v>
      </c>
      <c r="R150" s="61">
        <v>12030856</v>
      </c>
      <c r="S150" s="62">
        <v>146996571.55555555</v>
      </c>
      <c r="T150" s="62">
        <v>146996571.55555555</v>
      </c>
      <c r="U150" s="62">
        <v>1028976000.8888888</v>
      </c>
      <c r="V150" s="14">
        <v>1335000000</v>
      </c>
      <c r="W150" s="12">
        <v>0.9</v>
      </c>
      <c r="X150" s="5">
        <v>35</v>
      </c>
      <c r="Y150" s="5">
        <v>64.099999999999994</v>
      </c>
      <c r="Z150" s="5">
        <v>0</v>
      </c>
      <c r="AA150" s="6">
        <v>100</v>
      </c>
    </row>
    <row r="151" spans="1:27" ht="25.5" x14ac:dyDescent="0.25">
      <c r="A151" s="1">
        <v>57</v>
      </c>
      <c r="B151" s="2">
        <v>604</v>
      </c>
      <c r="C151" s="3">
        <v>42</v>
      </c>
      <c r="D151" s="3">
        <v>7</v>
      </c>
      <c r="E151" s="3">
        <v>3</v>
      </c>
      <c r="F151" s="11" t="s">
        <v>96</v>
      </c>
      <c r="G151" s="13">
        <v>14025362</v>
      </c>
      <c r="H151" s="4">
        <v>185974638</v>
      </c>
      <c r="I151" s="4">
        <v>0</v>
      </c>
      <c r="J151" s="4">
        <v>0</v>
      </c>
      <c r="K151" s="14">
        <v>200000000</v>
      </c>
      <c r="L151" s="12">
        <v>7.01</v>
      </c>
      <c r="M151" s="5">
        <v>92.99</v>
      </c>
      <c r="N151" s="5">
        <v>0</v>
      </c>
      <c r="O151" s="5">
        <v>0</v>
      </c>
      <c r="P151" s="6">
        <v>100</v>
      </c>
      <c r="Q151" s="60" t="s">
        <v>506</v>
      </c>
      <c r="R151" s="13">
        <v>14025362</v>
      </c>
      <c r="S151" s="4">
        <v>185974638</v>
      </c>
      <c r="T151" s="4">
        <v>0</v>
      </c>
      <c r="U151" s="4">
        <v>0</v>
      </c>
      <c r="V151" s="14">
        <v>200000000</v>
      </c>
      <c r="W151" s="12">
        <v>7.01</v>
      </c>
      <c r="X151" s="5">
        <v>92.99</v>
      </c>
      <c r="Y151" s="5">
        <v>0</v>
      </c>
      <c r="Z151" s="5">
        <v>0</v>
      </c>
      <c r="AA151" s="6">
        <v>100</v>
      </c>
    </row>
    <row r="152" spans="1:27" ht="25.5" x14ac:dyDescent="0.25">
      <c r="A152" s="1">
        <v>57</v>
      </c>
      <c r="B152" s="2">
        <v>604</v>
      </c>
      <c r="C152" s="3">
        <v>42</v>
      </c>
      <c r="D152" s="3">
        <v>7</v>
      </c>
      <c r="E152" s="3">
        <v>4</v>
      </c>
      <c r="F152" s="11" t="s">
        <v>97</v>
      </c>
      <c r="G152" s="13">
        <v>26063240</v>
      </c>
      <c r="H152" s="4">
        <v>123936760</v>
      </c>
      <c r="I152" s="4">
        <v>0</v>
      </c>
      <c r="J152" s="4">
        <v>0</v>
      </c>
      <c r="K152" s="14">
        <v>150000000</v>
      </c>
      <c r="L152" s="12">
        <v>17.38</v>
      </c>
      <c r="M152" s="5">
        <v>82.62</v>
      </c>
      <c r="N152" s="5">
        <v>0</v>
      </c>
      <c r="O152" s="5">
        <v>0</v>
      </c>
      <c r="P152" s="6">
        <v>100</v>
      </c>
      <c r="Q152" s="60" t="s">
        <v>507</v>
      </c>
      <c r="R152" s="13">
        <v>26063240</v>
      </c>
      <c r="S152" s="4">
        <v>123936760</v>
      </c>
      <c r="T152" s="4">
        <v>0</v>
      </c>
      <c r="U152" s="4">
        <v>0</v>
      </c>
      <c r="V152" s="14">
        <v>150000000</v>
      </c>
      <c r="W152" s="12">
        <v>17.38</v>
      </c>
      <c r="X152" s="5">
        <v>82.62</v>
      </c>
      <c r="Y152" s="5">
        <v>0</v>
      </c>
      <c r="Z152" s="5">
        <v>0</v>
      </c>
      <c r="AA152" s="6">
        <v>100</v>
      </c>
    </row>
    <row r="153" spans="1:27" ht="63.75" x14ac:dyDescent="0.25">
      <c r="A153" s="1">
        <v>57</v>
      </c>
      <c r="B153" s="2">
        <v>604</v>
      </c>
      <c r="C153" s="3">
        <v>42</v>
      </c>
      <c r="D153" s="3">
        <v>8</v>
      </c>
      <c r="E153" s="3">
        <v>1</v>
      </c>
      <c r="F153" s="11" t="s">
        <v>184</v>
      </c>
      <c r="G153" s="17">
        <v>102888005</v>
      </c>
      <c r="H153" s="10">
        <v>349321118</v>
      </c>
      <c r="I153" s="10">
        <v>407566506</v>
      </c>
      <c r="J153" s="10">
        <v>0</v>
      </c>
      <c r="K153" s="14">
        <v>859775629</v>
      </c>
      <c r="L153" s="12">
        <v>11.97</v>
      </c>
      <c r="M153" s="5">
        <v>40.630000000000003</v>
      </c>
      <c r="N153" s="5">
        <v>47.4</v>
      </c>
      <c r="O153" s="5">
        <v>0</v>
      </c>
      <c r="P153" s="6">
        <v>100</v>
      </c>
      <c r="Q153" s="60" t="s">
        <v>508</v>
      </c>
      <c r="R153" s="17">
        <v>102888005</v>
      </c>
      <c r="S153" s="10">
        <v>349321118</v>
      </c>
      <c r="T153" s="10">
        <v>407566506</v>
      </c>
      <c r="U153" s="10">
        <v>0</v>
      </c>
      <c r="V153" s="14">
        <v>859775629</v>
      </c>
      <c r="W153" s="12">
        <v>11.97</v>
      </c>
      <c r="X153" s="5">
        <v>40.630000000000003</v>
      </c>
      <c r="Y153" s="5">
        <v>47.4</v>
      </c>
      <c r="Z153" s="5">
        <v>0</v>
      </c>
      <c r="AA153" s="6">
        <v>100</v>
      </c>
    </row>
    <row r="154" spans="1:27" ht="38.25" x14ac:dyDescent="0.25">
      <c r="A154" s="66">
        <v>57</v>
      </c>
      <c r="B154" s="67">
        <v>604</v>
      </c>
      <c r="C154" s="68">
        <v>43</v>
      </c>
      <c r="D154" s="68">
        <v>1</v>
      </c>
      <c r="E154" s="68">
        <v>1</v>
      </c>
      <c r="F154" s="69" t="s">
        <v>346</v>
      </c>
      <c r="G154" s="65" t="s">
        <v>369</v>
      </c>
      <c r="H154" s="70" t="s">
        <v>369</v>
      </c>
      <c r="I154" s="70" t="s">
        <v>369</v>
      </c>
      <c r="J154" s="70" t="s">
        <v>369</v>
      </c>
      <c r="K154" s="71" t="s">
        <v>369</v>
      </c>
      <c r="L154" s="72" t="s">
        <v>369</v>
      </c>
      <c r="M154" s="73" t="s">
        <v>369</v>
      </c>
      <c r="N154" s="73" t="s">
        <v>369</v>
      </c>
      <c r="O154" s="73" t="s">
        <v>369</v>
      </c>
      <c r="P154" s="74" t="s">
        <v>369</v>
      </c>
      <c r="Q154" s="75" t="s">
        <v>564</v>
      </c>
      <c r="R154" s="65">
        <v>0</v>
      </c>
      <c r="S154" s="70">
        <v>107500000</v>
      </c>
      <c r="T154" s="70">
        <v>107500000</v>
      </c>
      <c r="U154" s="70">
        <v>752500000</v>
      </c>
      <c r="V154" s="71">
        <v>967500000</v>
      </c>
      <c r="W154" s="72">
        <v>0</v>
      </c>
      <c r="X154" s="73">
        <v>33.333333333333329</v>
      </c>
      <c r="Y154" s="73">
        <v>66.666666666666657</v>
      </c>
      <c r="Z154" s="73">
        <v>0</v>
      </c>
      <c r="AA154" s="76">
        <v>100</v>
      </c>
    </row>
    <row r="155" spans="1:27" ht="38.25" x14ac:dyDescent="0.25">
      <c r="A155" s="66">
        <v>57</v>
      </c>
      <c r="B155" s="67">
        <v>604</v>
      </c>
      <c r="C155" s="68">
        <v>43</v>
      </c>
      <c r="D155" s="68">
        <v>1</v>
      </c>
      <c r="E155" s="68">
        <v>2</v>
      </c>
      <c r="F155" s="69" t="s">
        <v>347</v>
      </c>
      <c r="G155" s="65" t="s">
        <v>369</v>
      </c>
      <c r="H155" s="70" t="s">
        <v>369</v>
      </c>
      <c r="I155" s="70" t="s">
        <v>369</v>
      </c>
      <c r="J155" s="70" t="s">
        <v>369</v>
      </c>
      <c r="K155" s="71" t="s">
        <v>369</v>
      </c>
      <c r="L155" s="72" t="s">
        <v>369</v>
      </c>
      <c r="M155" s="73" t="s">
        <v>369</v>
      </c>
      <c r="N155" s="73" t="s">
        <v>369</v>
      </c>
      <c r="O155" s="73" t="s">
        <v>369</v>
      </c>
      <c r="P155" s="74" t="s">
        <v>369</v>
      </c>
      <c r="Q155" s="75" t="s">
        <v>565</v>
      </c>
      <c r="R155" s="65">
        <v>0</v>
      </c>
      <c r="S155" s="70">
        <v>90000000</v>
      </c>
      <c r="T155" s="70">
        <v>90000000</v>
      </c>
      <c r="U155" s="70">
        <v>720000000</v>
      </c>
      <c r="V155" s="71">
        <v>900000000</v>
      </c>
      <c r="W155" s="72">
        <v>0</v>
      </c>
      <c r="X155" s="73">
        <v>33.333333333333329</v>
      </c>
      <c r="Y155" s="73">
        <v>66.666666666666657</v>
      </c>
      <c r="Z155" s="73">
        <v>0</v>
      </c>
      <c r="AA155" s="76">
        <v>100</v>
      </c>
    </row>
    <row r="156" spans="1:27" ht="25.5" x14ac:dyDescent="0.25">
      <c r="A156" s="66">
        <v>57</v>
      </c>
      <c r="B156" s="67">
        <v>604</v>
      </c>
      <c r="C156" s="68">
        <v>43</v>
      </c>
      <c r="D156" s="68">
        <v>1</v>
      </c>
      <c r="E156" s="68">
        <v>5</v>
      </c>
      <c r="F156" s="69" t="s">
        <v>348</v>
      </c>
      <c r="G156" s="65" t="s">
        <v>369</v>
      </c>
      <c r="H156" s="70" t="s">
        <v>369</v>
      </c>
      <c r="I156" s="70" t="s">
        <v>369</v>
      </c>
      <c r="J156" s="70" t="s">
        <v>369</v>
      </c>
      <c r="K156" s="71" t="s">
        <v>369</v>
      </c>
      <c r="L156" s="72" t="s">
        <v>369</v>
      </c>
      <c r="M156" s="73" t="s">
        <v>369</v>
      </c>
      <c r="N156" s="73" t="s">
        <v>369</v>
      </c>
      <c r="O156" s="73" t="s">
        <v>369</v>
      </c>
      <c r="P156" s="74" t="s">
        <v>369</v>
      </c>
      <c r="Q156" s="75" t="s">
        <v>566</v>
      </c>
      <c r="R156" s="65">
        <v>0</v>
      </c>
      <c r="S156" s="70">
        <v>23333333.333333332</v>
      </c>
      <c r="T156" s="70">
        <v>23333333.333333332</v>
      </c>
      <c r="U156" s="70">
        <v>163333333.33333331</v>
      </c>
      <c r="V156" s="71">
        <v>210000000</v>
      </c>
      <c r="W156" s="72">
        <v>0</v>
      </c>
      <c r="X156" s="73">
        <v>6</v>
      </c>
      <c r="Y156" s="73">
        <v>94</v>
      </c>
      <c r="Z156" s="73">
        <v>0</v>
      </c>
      <c r="AA156" s="76">
        <v>100</v>
      </c>
    </row>
    <row r="157" spans="1:27" ht="38.25" x14ac:dyDescent="0.25">
      <c r="A157" s="66">
        <v>57</v>
      </c>
      <c r="B157" s="67">
        <v>604</v>
      </c>
      <c r="C157" s="68">
        <v>43</v>
      </c>
      <c r="D157" s="68">
        <v>1</v>
      </c>
      <c r="E157" s="68">
        <v>6</v>
      </c>
      <c r="F157" s="69" t="s">
        <v>349</v>
      </c>
      <c r="G157" s="65" t="s">
        <v>369</v>
      </c>
      <c r="H157" s="70" t="s">
        <v>369</v>
      </c>
      <c r="I157" s="70" t="s">
        <v>369</v>
      </c>
      <c r="J157" s="70" t="s">
        <v>369</v>
      </c>
      <c r="K157" s="71" t="s">
        <v>369</v>
      </c>
      <c r="L157" s="72" t="s">
        <v>369</v>
      </c>
      <c r="M157" s="73" t="s">
        <v>369</v>
      </c>
      <c r="N157" s="73" t="s">
        <v>369</v>
      </c>
      <c r="O157" s="73" t="s">
        <v>369</v>
      </c>
      <c r="P157" s="74" t="s">
        <v>369</v>
      </c>
      <c r="Q157" s="75" t="s">
        <v>567</v>
      </c>
      <c r="R157" s="65">
        <v>0</v>
      </c>
      <c r="S157" s="70">
        <v>29999999.999999989</v>
      </c>
      <c r="T157" s="70">
        <v>29999999.999999989</v>
      </c>
      <c r="U157" s="70">
        <v>239999999.99999988</v>
      </c>
      <c r="V157" s="71">
        <v>299999999.99999988</v>
      </c>
      <c r="W157" s="72">
        <v>0</v>
      </c>
      <c r="X157" s="73">
        <v>35.135135135135165</v>
      </c>
      <c r="Y157" s="73">
        <v>64.864864864864941</v>
      </c>
      <c r="Z157" s="73">
        <v>0</v>
      </c>
      <c r="AA157" s="76">
        <v>100.00000000000009</v>
      </c>
    </row>
    <row r="158" spans="1:27" ht="25.5" x14ac:dyDescent="0.25">
      <c r="A158" s="1">
        <v>57</v>
      </c>
      <c r="B158" s="2">
        <v>604</v>
      </c>
      <c r="C158" s="3">
        <v>43</v>
      </c>
      <c r="D158" s="3">
        <v>2</v>
      </c>
      <c r="E158" s="3">
        <v>7</v>
      </c>
      <c r="F158" s="11" t="s">
        <v>98</v>
      </c>
      <c r="G158" s="15">
        <v>12357324</v>
      </c>
      <c r="H158" s="7">
        <v>415142676</v>
      </c>
      <c r="I158" s="7">
        <v>0</v>
      </c>
      <c r="J158" s="7">
        <v>0</v>
      </c>
      <c r="K158" s="14">
        <v>427500000</v>
      </c>
      <c r="L158" s="12">
        <v>2.89</v>
      </c>
      <c r="M158" s="5">
        <v>97.11</v>
      </c>
      <c r="N158" s="5">
        <v>0</v>
      </c>
      <c r="O158" s="5">
        <v>0</v>
      </c>
      <c r="P158" s="6">
        <v>100</v>
      </c>
      <c r="Q158" s="60" t="s">
        <v>510</v>
      </c>
      <c r="R158" s="63">
        <v>12357324</v>
      </c>
      <c r="S158" s="64">
        <v>46126964</v>
      </c>
      <c r="T158" s="64">
        <v>46126964</v>
      </c>
      <c r="U158" s="64">
        <v>322888748</v>
      </c>
      <c r="V158" s="14">
        <v>427500000</v>
      </c>
      <c r="W158" s="12">
        <v>2.89</v>
      </c>
      <c r="X158" s="5">
        <v>97.11</v>
      </c>
      <c r="Y158" s="5">
        <v>0</v>
      </c>
      <c r="Z158" s="5">
        <v>0</v>
      </c>
      <c r="AA158" s="6">
        <v>100</v>
      </c>
    </row>
    <row r="159" spans="1:27" ht="25.5" x14ac:dyDescent="0.25">
      <c r="A159" s="66">
        <v>57</v>
      </c>
      <c r="B159" s="67">
        <v>604</v>
      </c>
      <c r="C159" s="68">
        <v>43</v>
      </c>
      <c r="D159" s="68">
        <v>2</v>
      </c>
      <c r="E159" s="68">
        <v>32</v>
      </c>
      <c r="F159" s="69" t="s">
        <v>350</v>
      </c>
      <c r="G159" s="65" t="s">
        <v>369</v>
      </c>
      <c r="H159" s="70" t="s">
        <v>369</v>
      </c>
      <c r="I159" s="70" t="s">
        <v>369</v>
      </c>
      <c r="J159" s="70" t="s">
        <v>369</v>
      </c>
      <c r="K159" s="71" t="s">
        <v>369</v>
      </c>
      <c r="L159" s="72" t="s">
        <v>369</v>
      </c>
      <c r="M159" s="73" t="s">
        <v>369</v>
      </c>
      <c r="N159" s="73" t="s">
        <v>369</v>
      </c>
      <c r="O159" s="73" t="s">
        <v>369</v>
      </c>
      <c r="P159" s="74" t="s">
        <v>369</v>
      </c>
      <c r="Q159" s="75" t="s">
        <v>568</v>
      </c>
      <c r="R159" s="65">
        <v>0</v>
      </c>
      <c r="S159" s="70">
        <v>39666666.666666664</v>
      </c>
      <c r="T159" s="70">
        <v>39666666.666666664</v>
      </c>
      <c r="U159" s="70">
        <v>277666666.66666663</v>
      </c>
      <c r="V159" s="71">
        <v>357000000</v>
      </c>
      <c r="W159" s="72">
        <v>0</v>
      </c>
      <c r="X159" s="73">
        <v>44.1860465116279</v>
      </c>
      <c r="Y159" s="73">
        <v>55.813953488372093</v>
      </c>
      <c r="Z159" s="73">
        <v>0</v>
      </c>
      <c r="AA159" s="76">
        <v>100</v>
      </c>
    </row>
    <row r="160" spans="1:27" ht="25.5" x14ac:dyDescent="0.25">
      <c r="A160" s="66">
        <v>57</v>
      </c>
      <c r="B160" s="67">
        <v>604</v>
      </c>
      <c r="C160" s="68">
        <v>43</v>
      </c>
      <c r="D160" s="68">
        <v>2</v>
      </c>
      <c r="E160" s="68">
        <v>36</v>
      </c>
      <c r="F160" s="69" t="s">
        <v>351</v>
      </c>
      <c r="G160" s="65" t="s">
        <v>369</v>
      </c>
      <c r="H160" s="70" t="s">
        <v>369</v>
      </c>
      <c r="I160" s="70" t="s">
        <v>369</v>
      </c>
      <c r="J160" s="70" t="s">
        <v>369</v>
      </c>
      <c r="K160" s="71" t="s">
        <v>369</v>
      </c>
      <c r="L160" s="72" t="s">
        <v>369</v>
      </c>
      <c r="M160" s="73" t="s">
        <v>369</v>
      </c>
      <c r="N160" s="73" t="s">
        <v>369</v>
      </c>
      <c r="O160" s="73" t="s">
        <v>369</v>
      </c>
      <c r="P160" s="74" t="s">
        <v>369</v>
      </c>
      <c r="Q160" s="75" t="s">
        <v>569</v>
      </c>
      <c r="R160" s="65">
        <v>0</v>
      </c>
      <c r="S160" s="70">
        <v>54079999.99999997</v>
      </c>
      <c r="T160" s="70">
        <v>54079999.99999997</v>
      </c>
      <c r="U160" s="70">
        <v>378559999.99999976</v>
      </c>
      <c r="V160" s="71">
        <v>486719999.99999976</v>
      </c>
      <c r="W160" s="72">
        <v>0</v>
      </c>
      <c r="X160" s="73">
        <v>40.699999999999996</v>
      </c>
      <c r="Y160" s="73">
        <v>59.3</v>
      </c>
      <c r="Z160" s="73">
        <v>0</v>
      </c>
      <c r="AA160" s="76">
        <v>100</v>
      </c>
    </row>
    <row r="161" spans="1:27" ht="25.5" x14ac:dyDescent="0.25">
      <c r="A161" s="66">
        <v>57</v>
      </c>
      <c r="B161" s="67">
        <v>604</v>
      </c>
      <c r="C161" s="68">
        <v>43</v>
      </c>
      <c r="D161" s="68">
        <v>2</v>
      </c>
      <c r="E161" s="68">
        <v>37</v>
      </c>
      <c r="F161" s="69" t="s">
        <v>352</v>
      </c>
      <c r="G161" s="65" t="s">
        <v>369</v>
      </c>
      <c r="H161" s="70" t="s">
        <v>369</v>
      </c>
      <c r="I161" s="70" t="s">
        <v>369</v>
      </c>
      <c r="J161" s="70" t="s">
        <v>369</v>
      </c>
      <c r="K161" s="71" t="s">
        <v>369</v>
      </c>
      <c r="L161" s="72" t="s">
        <v>369</v>
      </c>
      <c r="M161" s="73" t="s">
        <v>369</v>
      </c>
      <c r="N161" s="73" t="s">
        <v>369</v>
      </c>
      <c r="O161" s="73" t="s">
        <v>369</v>
      </c>
      <c r="P161" s="74" t="s">
        <v>369</v>
      </c>
      <c r="Q161" s="75" t="s">
        <v>570</v>
      </c>
      <c r="R161" s="65">
        <v>0</v>
      </c>
      <c r="S161" s="70">
        <v>42639999.999999985</v>
      </c>
      <c r="T161" s="70">
        <v>42639999.999999985</v>
      </c>
      <c r="U161" s="70">
        <v>298479999.99999988</v>
      </c>
      <c r="V161" s="71">
        <v>383759999.99999988</v>
      </c>
      <c r="W161" s="72">
        <v>0</v>
      </c>
      <c r="X161" s="73">
        <v>40.425531914893639</v>
      </c>
      <c r="Y161" s="73">
        <v>51.063829787234063</v>
      </c>
      <c r="Z161" s="73">
        <v>8.5106382978723438</v>
      </c>
      <c r="AA161" s="76">
        <v>100.00000000000004</v>
      </c>
    </row>
    <row r="162" spans="1:27" ht="25.5" x14ac:dyDescent="0.25">
      <c r="A162" s="66">
        <v>57</v>
      </c>
      <c r="B162" s="67">
        <v>604</v>
      </c>
      <c r="C162" s="68">
        <v>43</v>
      </c>
      <c r="D162" s="68">
        <v>2</v>
      </c>
      <c r="E162" s="68">
        <v>38</v>
      </c>
      <c r="F162" s="69" t="s">
        <v>353</v>
      </c>
      <c r="G162" s="65" t="s">
        <v>369</v>
      </c>
      <c r="H162" s="70" t="s">
        <v>369</v>
      </c>
      <c r="I162" s="70" t="s">
        <v>369</v>
      </c>
      <c r="J162" s="70" t="s">
        <v>369</v>
      </c>
      <c r="K162" s="71" t="s">
        <v>369</v>
      </c>
      <c r="L162" s="72" t="s">
        <v>369</v>
      </c>
      <c r="M162" s="73" t="s">
        <v>369</v>
      </c>
      <c r="N162" s="73" t="s">
        <v>369</v>
      </c>
      <c r="O162" s="73" t="s">
        <v>369</v>
      </c>
      <c r="P162" s="74" t="s">
        <v>369</v>
      </c>
      <c r="Q162" s="75" t="s">
        <v>571</v>
      </c>
      <c r="R162" s="65">
        <v>0</v>
      </c>
      <c r="S162" s="70">
        <v>51000000.000000015</v>
      </c>
      <c r="T162" s="70">
        <v>51000000.000000015</v>
      </c>
      <c r="U162" s="70">
        <v>357000000.00000012</v>
      </c>
      <c r="V162" s="71">
        <v>459000000.00000012</v>
      </c>
      <c r="W162" s="72">
        <v>0</v>
      </c>
      <c r="X162" s="73">
        <v>35.135135135135144</v>
      </c>
      <c r="Y162" s="73">
        <v>64.864864864864856</v>
      </c>
      <c r="Z162" s="73">
        <v>0</v>
      </c>
      <c r="AA162" s="76">
        <v>100</v>
      </c>
    </row>
    <row r="163" spans="1:27" ht="25.5" x14ac:dyDescent="0.25">
      <c r="A163" s="66">
        <v>57</v>
      </c>
      <c r="B163" s="67">
        <v>604</v>
      </c>
      <c r="C163" s="68">
        <v>43</v>
      </c>
      <c r="D163" s="68">
        <v>2</v>
      </c>
      <c r="E163" s="68">
        <v>39</v>
      </c>
      <c r="F163" s="69" t="s">
        <v>354</v>
      </c>
      <c r="G163" s="65" t="s">
        <v>369</v>
      </c>
      <c r="H163" s="70" t="s">
        <v>369</v>
      </c>
      <c r="I163" s="70" t="s">
        <v>369</v>
      </c>
      <c r="J163" s="70" t="s">
        <v>369</v>
      </c>
      <c r="K163" s="71" t="s">
        <v>369</v>
      </c>
      <c r="L163" s="72" t="s">
        <v>369</v>
      </c>
      <c r="M163" s="73" t="s">
        <v>369</v>
      </c>
      <c r="N163" s="73" t="s">
        <v>369</v>
      </c>
      <c r="O163" s="73" t="s">
        <v>369</v>
      </c>
      <c r="P163" s="74" t="s">
        <v>369</v>
      </c>
      <c r="Q163" s="75" t="s">
        <v>572</v>
      </c>
      <c r="R163" s="65">
        <v>0</v>
      </c>
      <c r="S163" s="70">
        <v>49999999.999999963</v>
      </c>
      <c r="T163" s="70">
        <v>49999999.999999963</v>
      </c>
      <c r="U163" s="70">
        <v>349999999.99999976</v>
      </c>
      <c r="V163" s="71">
        <v>449999999.99999964</v>
      </c>
      <c r="W163" s="72">
        <v>0</v>
      </c>
      <c r="X163" s="73">
        <v>34.545454545454568</v>
      </c>
      <c r="Y163" s="73">
        <v>43.636363636363676</v>
      </c>
      <c r="Z163" s="73">
        <v>21.818181818181831</v>
      </c>
      <c r="AA163" s="76">
        <v>100.00000000000007</v>
      </c>
    </row>
    <row r="164" spans="1:27" ht="38.25" x14ac:dyDescent="0.25">
      <c r="A164" s="66">
        <v>57</v>
      </c>
      <c r="B164" s="67">
        <v>604</v>
      </c>
      <c r="C164" s="68">
        <v>43</v>
      </c>
      <c r="D164" s="68">
        <v>2</v>
      </c>
      <c r="E164" s="68">
        <v>41</v>
      </c>
      <c r="F164" s="69" t="s">
        <v>355</v>
      </c>
      <c r="G164" s="65" t="s">
        <v>369</v>
      </c>
      <c r="H164" s="70" t="s">
        <v>369</v>
      </c>
      <c r="I164" s="70" t="s">
        <v>369</v>
      </c>
      <c r="J164" s="70" t="s">
        <v>369</v>
      </c>
      <c r="K164" s="71" t="s">
        <v>369</v>
      </c>
      <c r="L164" s="72" t="s">
        <v>369</v>
      </c>
      <c r="M164" s="73" t="s">
        <v>369</v>
      </c>
      <c r="N164" s="73" t="s">
        <v>369</v>
      </c>
      <c r="O164" s="73" t="s">
        <v>369</v>
      </c>
      <c r="P164" s="74" t="s">
        <v>369</v>
      </c>
      <c r="Q164" s="75" t="s">
        <v>573</v>
      </c>
      <c r="R164" s="65">
        <v>0</v>
      </c>
      <c r="S164" s="70">
        <v>52999999.999999963</v>
      </c>
      <c r="T164" s="70">
        <v>52999999.999999963</v>
      </c>
      <c r="U164" s="70">
        <v>370999999.99999976</v>
      </c>
      <c r="V164" s="71">
        <v>476999999.99999964</v>
      </c>
      <c r="W164" s="72">
        <v>0</v>
      </c>
      <c r="X164" s="73">
        <v>32.203389830508513</v>
      </c>
      <c r="Y164" s="73">
        <v>40.67796610169497</v>
      </c>
      <c r="Z164" s="73">
        <v>27.118644067796644</v>
      </c>
      <c r="AA164" s="76">
        <v>100.00000000000013</v>
      </c>
    </row>
    <row r="165" spans="1:27" ht="38.25" x14ac:dyDescent="0.25">
      <c r="A165" s="66">
        <v>57</v>
      </c>
      <c r="B165" s="67">
        <v>604</v>
      </c>
      <c r="C165" s="68">
        <v>43</v>
      </c>
      <c r="D165" s="68">
        <v>2</v>
      </c>
      <c r="E165" s="68">
        <v>42</v>
      </c>
      <c r="F165" s="69" t="s">
        <v>356</v>
      </c>
      <c r="G165" s="65" t="s">
        <v>369</v>
      </c>
      <c r="H165" s="70" t="s">
        <v>369</v>
      </c>
      <c r="I165" s="70" t="s">
        <v>369</v>
      </c>
      <c r="J165" s="70" t="s">
        <v>369</v>
      </c>
      <c r="K165" s="71" t="s">
        <v>369</v>
      </c>
      <c r="L165" s="72" t="s">
        <v>369</v>
      </c>
      <c r="M165" s="73" t="s">
        <v>369</v>
      </c>
      <c r="N165" s="73" t="s">
        <v>369</v>
      </c>
      <c r="O165" s="73" t="s">
        <v>369</v>
      </c>
      <c r="P165" s="74" t="s">
        <v>369</v>
      </c>
      <c r="Q165" s="75" t="s">
        <v>574</v>
      </c>
      <c r="R165" s="65">
        <v>0</v>
      </c>
      <c r="S165" s="70">
        <v>45900000.000000007</v>
      </c>
      <c r="T165" s="70">
        <v>45900000.000000007</v>
      </c>
      <c r="U165" s="70">
        <v>367200000.00000006</v>
      </c>
      <c r="V165" s="71">
        <v>459000000.00000006</v>
      </c>
      <c r="W165" s="72">
        <v>0</v>
      </c>
      <c r="X165" s="73">
        <v>33.333333333333336</v>
      </c>
      <c r="Y165" s="73">
        <v>42.105263157894733</v>
      </c>
      <c r="Z165" s="73">
        <v>24.561403508771935</v>
      </c>
      <c r="AA165" s="76">
        <v>100</v>
      </c>
    </row>
    <row r="166" spans="1:27" ht="38.25" x14ac:dyDescent="0.25">
      <c r="A166" s="1">
        <v>57</v>
      </c>
      <c r="B166" s="2">
        <v>604</v>
      </c>
      <c r="C166" s="3">
        <v>43</v>
      </c>
      <c r="D166" s="3">
        <v>2</v>
      </c>
      <c r="E166" s="3">
        <v>43</v>
      </c>
      <c r="F166" s="11" t="s">
        <v>185</v>
      </c>
      <c r="G166" s="15">
        <v>3046602</v>
      </c>
      <c r="H166" s="7">
        <v>94021529</v>
      </c>
      <c r="I166" s="7">
        <v>184804505</v>
      </c>
      <c r="J166" s="7">
        <v>49327365</v>
      </c>
      <c r="K166" s="14">
        <v>331200001</v>
      </c>
      <c r="L166" s="12">
        <v>3</v>
      </c>
      <c r="M166" s="5">
        <v>28</v>
      </c>
      <c r="N166" s="5">
        <v>56</v>
      </c>
      <c r="O166" s="5">
        <v>13</v>
      </c>
      <c r="P166" s="6">
        <v>100</v>
      </c>
      <c r="Q166" s="60" t="s">
        <v>509</v>
      </c>
      <c r="R166" s="15">
        <v>3046602</v>
      </c>
      <c r="S166" s="7">
        <v>94021529</v>
      </c>
      <c r="T166" s="7">
        <v>184804505</v>
      </c>
      <c r="U166" s="7">
        <v>49327365</v>
      </c>
      <c r="V166" s="14">
        <v>331200001</v>
      </c>
      <c r="W166" s="12">
        <v>3</v>
      </c>
      <c r="X166" s="5">
        <v>28</v>
      </c>
      <c r="Y166" s="5">
        <v>56</v>
      </c>
      <c r="Z166" s="5">
        <v>13</v>
      </c>
      <c r="AA166" s="6">
        <v>100</v>
      </c>
    </row>
    <row r="167" spans="1:27" ht="38.25" x14ac:dyDescent="0.25">
      <c r="A167" s="66">
        <v>57</v>
      </c>
      <c r="B167" s="67">
        <v>604</v>
      </c>
      <c r="C167" s="68">
        <v>43</v>
      </c>
      <c r="D167" s="68">
        <v>2</v>
      </c>
      <c r="E167" s="68">
        <v>53</v>
      </c>
      <c r="F167" s="69" t="s">
        <v>357</v>
      </c>
      <c r="G167" s="65" t="s">
        <v>369</v>
      </c>
      <c r="H167" s="70" t="s">
        <v>369</v>
      </c>
      <c r="I167" s="70" t="s">
        <v>369</v>
      </c>
      <c r="J167" s="70" t="s">
        <v>369</v>
      </c>
      <c r="K167" s="71" t="s">
        <v>369</v>
      </c>
      <c r="L167" s="72" t="s">
        <v>369</v>
      </c>
      <c r="M167" s="73" t="s">
        <v>369</v>
      </c>
      <c r="N167" s="73" t="s">
        <v>369</v>
      </c>
      <c r="O167" s="73" t="s">
        <v>369</v>
      </c>
      <c r="P167" s="74" t="s">
        <v>369</v>
      </c>
      <c r="Q167" s="75" t="s">
        <v>575</v>
      </c>
      <c r="R167" s="65">
        <v>0</v>
      </c>
      <c r="S167" s="70">
        <v>135000000</v>
      </c>
      <c r="T167" s="70">
        <v>135000000</v>
      </c>
      <c r="U167" s="70">
        <v>1080000000</v>
      </c>
      <c r="V167" s="71">
        <v>1350000000</v>
      </c>
      <c r="W167" s="72">
        <v>0</v>
      </c>
      <c r="X167" s="73">
        <v>50</v>
      </c>
      <c r="Y167" s="73">
        <v>50</v>
      </c>
      <c r="Z167" s="73">
        <v>0</v>
      </c>
      <c r="AA167" s="76">
        <v>100</v>
      </c>
    </row>
    <row r="168" spans="1:27" ht="25.5" x14ac:dyDescent="0.25">
      <c r="A168" s="66">
        <v>57</v>
      </c>
      <c r="B168" s="67">
        <v>604</v>
      </c>
      <c r="C168" s="68">
        <v>43</v>
      </c>
      <c r="D168" s="68">
        <v>2</v>
      </c>
      <c r="E168" s="68">
        <v>65</v>
      </c>
      <c r="F168" s="69" t="s">
        <v>358</v>
      </c>
      <c r="G168" s="65" t="s">
        <v>369</v>
      </c>
      <c r="H168" s="70" t="s">
        <v>369</v>
      </c>
      <c r="I168" s="70" t="s">
        <v>369</v>
      </c>
      <c r="J168" s="70" t="s">
        <v>369</v>
      </c>
      <c r="K168" s="71" t="s">
        <v>369</v>
      </c>
      <c r="L168" s="72" t="s">
        <v>369</v>
      </c>
      <c r="M168" s="73" t="s">
        <v>369</v>
      </c>
      <c r="N168" s="73" t="s">
        <v>369</v>
      </c>
      <c r="O168" s="73" t="s">
        <v>369</v>
      </c>
      <c r="P168" s="74" t="s">
        <v>369</v>
      </c>
      <c r="Q168" s="75" t="s">
        <v>576</v>
      </c>
      <c r="R168" s="65">
        <v>0</v>
      </c>
      <c r="S168" s="70">
        <v>47249999.999999985</v>
      </c>
      <c r="T168" s="70">
        <v>47249999.999999985</v>
      </c>
      <c r="U168" s="70">
        <v>377999999.99999988</v>
      </c>
      <c r="V168" s="71">
        <v>472499999.99999988</v>
      </c>
      <c r="W168" s="72">
        <v>0</v>
      </c>
      <c r="X168" s="73">
        <v>29.824561403508792</v>
      </c>
      <c r="Y168" s="73">
        <v>42.105263157894761</v>
      </c>
      <c r="Z168" s="73">
        <v>28.070175438596511</v>
      </c>
      <c r="AA168" s="76">
        <v>100.00000000000007</v>
      </c>
    </row>
    <row r="169" spans="1:27" ht="25.5" x14ac:dyDescent="0.25">
      <c r="A169" s="66">
        <v>57</v>
      </c>
      <c r="B169" s="67">
        <v>604</v>
      </c>
      <c r="C169" s="68">
        <v>43</v>
      </c>
      <c r="D169" s="68">
        <v>2</v>
      </c>
      <c r="E169" s="68">
        <v>66</v>
      </c>
      <c r="F169" s="69" t="s">
        <v>359</v>
      </c>
      <c r="G169" s="65" t="s">
        <v>369</v>
      </c>
      <c r="H169" s="70" t="s">
        <v>369</v>
      </c>
      <c r="I169" s="70" t="s">
        <v>369</v>
      </c>
      <c r="J169" s="70" t="s">
        <v>369</v>
      </c>
      <c r="K169" s="71" t="s">
        <v>369</v>
      </c>
      <c r="L169" s="72" t="s">
        <v>369</v>
      </c>
      <c r="M169" s="73" t="s">
        <v>369</v>
      </c>
      <c r="N169" s="73" t="s">
        <v>369</v>
      </c>
      <c r="O169" s="73" t="s">
        <v>369</v>
      </c>
      <c r="P169" s="74" t="s">
        <v>369</v>
      </c>
      <c r="Q169" s="75" t="s">
        <v>577</v>
      </c>
      <c r="R169" s="65">
        <v>0</v>
      </c>
      <c r="S169" s="70">
        <v>35499999.999999993</v>
      </c>
      <c r="T169" s="70">
        <v>35499999.999999993</v>
      </c>
      <c r="U169" s="70">
        <v>248499999.99999994</v>
      </c>
      <c r="V169" s="71">
        <v>319499999.99999994</v>
      </c>
      <c r="W169" s="72">
        <v>0</v>
      </c>
      <c r="X169" s="73">
        <v>24.637681159420293</v>
      </c>
      <c r="Y169" s="73">
        <v>34.782608695652186</v>
      </c>
      <c r="Z169" s="73">
        <v>40.579710144927546</v>
      </c>
      <c r="AA169" s="76">
        <v>100.00000000000003</v>
      </c>
    </row>
    <row r="170" spans="1:27" ht="25.5" x14ac:dyDescent="0.25">
      <c r="A170" s="66">
        <v>57</v>
      </c>
      <c r="B170" s="67">
        <v>604</v>
      </c>
      <c r="C170" s="68">
        <v>43</v>
      </c>
      <c r="D170" s="68">
        <v>2</v>
      </c>
      <c r="E170" s="68">
        <v>67</v>
      </c>
      <c r="F170" s="69" t="s">
        <v>360</v>
      </c>
      <c r="G170" s="65" t="s">
        <v>369</v>
      </c>
      <c r="H170" s="70" t="s">
        <v>369</v>
      </c>
      <c r="I170" s="70" t="s">
        <v>369</v>
      </c>
      <c r="J170" s="70" t="s">
        <v>369</v>
      </c>
      <c r="K170" s="71" t="s">
        <v>369</v>
      </c>
      <c r="L170" s="72" t="s">
        <v>369</v>
      </c>
      <c r="M170" s="73" t="s">
        <v>369</v>
      </c>
      <c r="N170" s="73" t="s">
        <v>369</v>
      </c>
      <c r="O170" s="73" t="s">
        <v>369</v>
      </c>
      <c r="P170" s="74" t="s">
        <v>369</v>
      </c>
      <c r="Q170" s="75" t="s">
        <v>578</v>
      </c>
      <c r="R170" s="65">
        <v>0</v>
      </c>
      <c r="S170" s="70">
        <v>45449999.999999963</v>
      </c>
      <c r="T170" s="70">
        <v>45449999.999999963</v>
      </c>
      <c r="U170" s="70">
        <v>363599999.99999976</v>
      </c>
      <c r="V170" s="71">
        <v>454499999.99999964</v>
      </c>
      <c r="W170" s="72">
        <v>0</v>
      </c>
      <c r="X170" s="73">
        <v>30.909090909090946</v>
      </c>
      <c r="Y170" s="73">
        <v>43.636363636363704</v>
      </c>
      <c r="Z170" s="73">
        <v>25.454545454545485</v>
      </c>
      <c r="AA170" s="76">
        <v>100.00000000000013</v>
      </c>
    </row>
    <row r="171" spans="1:27" ht="25.5" x14ac:dyDescent="0.25">
      <c r="A171" s="66">
        <v>57</v>
      </c>
      <c r="B171" s="67">
        <v>604</v>
      </c>
      <c r="C171" s="68">
        <v>43</v>
      </c>
      <c r="D171" s="68">
        <v>2</v>
      </c>
      <c r="E171" s="68">
        <v>75</v>
      </c>
      <c r="F171" s="69" t="s">
        <v>361</v>
      </c>
      <c r="G171" s="65" t="s">
        <v>369</v>
      </c>
      <c r="H171" s="70" t="s">
        <v>369</v>
      </c>
      <c r="I171" s="70" t="s">
        <v>369</v>
      </c>
      <c r="J171" s="70" t="s">
        <v>369</v>
      </c>
      <c r="K171" s="71" t="s">
        <v>369</v>
      </c>
      <c r="L171" s="72" t="s">
        <v>369</v>
      </c>
      <c r="M171" s="73" t="s">
        <v>369</v>
      </c>
      <c r="N171" s="73" t="s">
        <v>369</v>
      </c>
      <c r="O171" s="73" t="s">
        <v>369</v>
      </c>
      <c r="P171" s="74" t="s">
        <v>369</v>
      </c>
      <c r="Q171" s="75" t="s">
        <v>579</v>
      </c>
      <c r="R171" s="65">
        <v>0</v>
      </c>
      <c r="S171" s="70">
        <v>51480000.000000007</v>
      </c>
      <c r="T171" s="70">
        <v>51480000.000000007</v>
      </c>
      <c r="U171" s="70">
        <v>411840000.00000006</v>
      </c>
      <c r="V171" s="71">
        <v>514800000.00000006</v>
      </c>
      <c r="W171" s="72">
        <v>0</v>
      </c>
      <c r="X171" s="73">
        <v>33.333333333333357</v>
      </c>
      <c r="Y171" s="73">
        <v>38.095238095238116</v>
      </c>
      <c r="Z171" s="73">
        <v>28.57142857142858</v>
      </c>
      <c r="AA171" s="76">
        <v>100.00000000000004</v>
      </c>
    </row>
    <row r="172" spans="1:27" ht="25.5" x14ac:dyDescent="0.25">
      <c r="A172" s="1">
        <v>57</v>
      </c>
      <c r="B172" s="2">
        <v>604</v>
      </c>
      <c r="C172" s="3">
        <v>43</v>
      </c>
      <c r="D172" s="3">
        <v>2</v>
      </c>
      <c r="E172" s="3">
        <v>76</v>
      </c>
      <c r="F172" s="11" t="s">
        <v>99</v>
      </c>
      <c r="G172" s="15">
        <v>3798782</v>
      </c>
      <c r="H172" s="7">
        <v>401201218</v>
      </c>
      <c r="I172" s="7">
        <v>0</v>
      </c>
      <c r="J172" s="7">
        <v>0</v>
      </c>
      <c r="K172" s="14">
        <v>405000000</v>
      </c>
      <c r="L172" s="12">
        <v>0.94</v>
      </c>
      <c r="M172" s="5">
        <v>99.06</v>
      </c>
      <c r="N172" s="5">
        <v>0</v>
      </c>
      <c r="O172" s="5">
        <v>0</v>
      </c>
      <c r="P172" s="6">
        <v>100</v>
      </c>
      <c r="Q172" s="60" t="s">
        <v>511</v>
      </c>
      <c r="R172" s="63">
        <v>3798782</v>
      </c>
      <c r="S172" s="64">
        <v>44577913.111111112</v>
      </c>
      <c r="T172" s="64">
        <v>44577913.111111112</v>
      </c>
      <c r="U172" s="64">
        <v>312045391.77777779</v>
      </c>
      <c r="V172" s="14">
        <v>405000000</v>
      </c>
      <c r="W172" s="12">
        <v>0.94</v>
      </c>
      <c r="X172" s="5">
        <v>99.06</v>
      </c>
      <c r="Y172" s="5">
        <v>0</v>
      </c>
      <c r="Z172" s="5">
        <v>0</v>
      </c>
      <c r="AA172" s="6">
        <v>100</v>
      </c>
    </row>
    <row r="173" spans="1:27" ht="25.5" x14ac:dyDescent="0.25">
      <c r="A173" s="66">
        <v>57</v>
      </c>
      <c r="B173" s="67">
        <v>604</v>
      </c>
      <c r="C173" s="68">
        <v>43</v>
      </c>
      <c r="D173" s="68">
        <v>2</v>
      </c>
      <c r="E173" s="68">
        <v>78</v>
      </c>
      <c r="F173" s="69" t="s">
        <v>362</v>
      </c>
      <c r="G173" s="65" t="s">
        <v>369</v>
      </c>
      <c r="H173" s="70" t="s">
        <v>369</v>
      </c>
      <c r="I173" s="70" t="s">
        <v>369</v>
      </c>
      <c r="J173" s="70" t="s">
        <v>369</v>
      </c>
      <c r="K173" s="71" t="s">
        <v>369</v>
      </c>
      <c r="L173" s="72" t="s">
        <v>369</v>
      </c>
      <c r="M173" s="73" t="s">
        <v>369</v>
      </c>
      <c r="N173" s="73" t="s">
        <v>369</v>
      </c>
      <c r="O173" s="73" t="s">
        <v>369</v>
      </c>
      <c r="P173" s="74" t="s">
        <v>369</v>
      </c>
      <c r="Q173" s="75" t="s">
        <v>580</v>
      </c>
      <c r="R173" s="65">
        <v>0</v>
      </c>
      <c r="S173" s="70">
        <v>24839999.999999993</v>
      </c>
      <c r="T173" s="70">
        <v>24839999.999999993</v>
      </c>
      <c r="U173" s="70">
        <v>198719999.99999991</v>
      </c>
      <c r="V173" s="71">
        <v>248399999.99999991</v>
      </c>
      <c r="W173" s="72">
        <v>0</v>
      </c>
      <c r="X173" s="73">
        <v>27.272727272727288</v>
      </c>
      <c r="Y173" s="73">
        <v>72.727272727272791</v>
      </c>
      <c r="Z173" s="73">
        <v>0</v>
      </c>
      <c r="AA173" s="76">
        <v>100.00000000000007</v>
      </c>
    </row>
    <row r="174" spans="1:27" ht="25.5" x14ac:dyDescent="0.25">
      <c r="A174" s="1">
        <v>57</v>
      </c>
      <c r="B174" s="2">
        <v>604</v>
      </c>
      <c r="C174" s="3">
        <v>43</v>
      </c>
      <c r="D174" s="3">
        <v>2</v>
      </c>
      <c r="E174" s="3">
        <v>83</v>
      </c>
      <c r="F174" s="11" t="s">
        <v>100</v>
      </c>
      <c r="G174" s="15">
        <v>18384229</v>
      </c>
      <c r="H174" s="7">
        <v>1264115771</v>
      </c>
      <c r="I174" s="7">
        <v>0</v>
      </c>
      <c r="J174" s="7">
        <v>0</v>
      </c>
      <c r="K174" s="14">
        <v>1282500000</v>
      </c>
      <c r="L174" s="12">
        <v>1.43</v>
      </c>
      <c r="M174" s="5">
        <v>98.57</v>
      </c>
      <c r="N174" s="5">
        <v>0</v>
      </c>
      <c r="O174" s="5">
        <v>0</v>
      </c>
      <c r="P174" s="6">
        <v>100</v>
      </c>
      <c r="Q174" s="60" t="s">
        <v>512</v>
      </c>
      <c r="R174" s="63">
        <v>18384229</v>
      </c>
      <c r="S174" s="64">
        <v>140457307.8888889</v>
      </c>
      <c r="T174" s="64">
        <v>140457307.8888889</v>
      </c>
      <c r="U174" s="64">
        <v>983201155.22222233</v>
      </c>
      <c r="V174" s="14">
        <v>1282500000</v>
      </c>
      <c r="W174" s="12">
        <v>1.43</v>
      </c>
      <c r="X174" s="5">
        <v>98.57</v>
      </c>
      <c r="Y174" s="5">
        <v>0</v>
      </c>
      <c r="Z174" s="5">
        <v>0</v>
      </c>
      <c r="AA174" s="6">
        <v>100</v>
      </c>
    </row>
    <row r="175" spans="1:27" ht="25.5" x14ac:dyDescent="0.25">
      <c r="A175" s="1">
        <v>57</v>
      </c>
      <c r="B175" s="2">
        <v>604</v>
      </c>
      <c r="C175" s="3">
        <v>43</v>
      </c>
      <c r="D175" s="3">
        <v>2</v>
      </c>
      <c r="E175" s="3">
        <v>84</v>
      </c>
      <c r="F175" s="11" t="s">
        <v>101</v>
      </c>
      <c r="G175" s="15">
        <v>18384229</v>
      </c>
      <c r="H175" s="7">
        <v>1331615771</v>
      </c>
      <c r="I175" s="7">
        <v>0</v>
      </c>
      <c r="J175" s="7">
        <v>0</v>
      </c>
      <c r="K175" s="14">
        <v>1350000000</v>
      </c>
      <c r="L175" s="12">
        <v>1.36</v>
      </c>
      <c r="M175" s="5">
        <v>98.64</v>
      </c>
      <c r="N175" s="5">
        <v>0</v>
      </c>
      <c r="O175" s="5">
        <v>0</v>
      </c>
      <c r="P175" s="6">
        <v>100</v>
      </c>
      <c r="Q175" s="60" t="s">
        <v>513</v>
      </c>
      <c r="R175" s="63">
        <v>18384229</v>
      </c>
      <c r="S175" s="64">
        <v>147957307.8888889</v>
      </c>
      <c r="T175" s="64">
        <v>147957307.8888889</v>
      </c>
      <c r="U175" s="64">
        <v>1035701155.2222223</v>
      </c>
      <c r="V175" s="14">
        <v>1350000000</v>
      </c>
      <c r="W175" s="12">
        <v>1.36</v>
      </c>
      <c r="X175" s="5">
        <v>98.64</v>
      </c>
      <c r="Y175" s="5">
        <v>0</v>
      </c>
      <c r="Z175" s="5">
        <v>0</v>
      </c>
      <c r="AA175" s="6">
        <v>100</v>
      </c>
    </row>
    <row r="176" spans="1:27" ht="38.25" x14ac:dyDescent="0.25">
      <c r="A176" s="1">
        <v>57</v>
      </c>
      <c r="B176" s="2">
        <v>604</v>
      </c>
      <c r="C176" s="3">
        <v>44</v>
      </c>
      <c r="D176" s="3">
        <v>1</v>
      </c>
      <c r="E176" s="3">
        <v>1</v>
      </c>
      <c r="F176" s="11" t="s">
        <v>102</v>
      </c>
      <c r="G176" s="15">
        <v>15320191</v>
      </c>
      <c r="H176" s="7">
        <v>709179809</v>
      </c>
      <c r="I176" s="7">
        <v>0</v>
      </c>
      <c r="J176" s="7">
        <v>0</v>
      </c>
      <c r="K176" s="14">
        <v>724500000</v>
      </c>
      <c r="L176" s="12">
        <v>2.11</v>
      </c>
      <c r="M176" s="5">
        <v>97.89</v>
      </c>
      <c r="N176" s="5">
        <v>0</v>
      </c>
      <c r="O176" s="5">
        <v>0</v>
      </c>
      <c r="P176" s="6">
        <v>100</v>
      </c>
      <c r="Q176" s="60" t="s">
        <v>514</v>
      </c>
      <c r="R176" s="63">
        <v>15320191</v>
      </c>
      <c r="S176" s="64">
        <v>78797756.555555567</v>
      </c>
      <c r="T176" s="64">
        <v>78797756.555555567</v>
      </c>
      <c r="U176" s="64">
        <v>551584295.88888896</v>
      </c>
      <c r="V176" s="14">
        <v>724500000.00000012</v>
      </c>
      <c r="W176" s="12">
        <v>2.11</v>
      </c>
      <c r="X176" s="5">
        <v>97.89</v>
      </c>
      <c r="Y176" s="5">
        <v>0</v>
      </c>
      <c r="Z176" s="5">
        <v>0</v>
      </c>
      <c r="AA176" s="6">
        <v>100</v>
      </c>
    </row>
    <row r="177" spans="1:27" ht="51" x14ac:dyDescent="0.25">
      <c r="A177" s="1">
        <v>57</v>
      </c>
      <c r="B177" s="2">
        <v>604</v>
      </c>
      <c r="C177" s="3">
        <v>44</v>
      </c>
      <c r="D177" s="3">
        <v>1</v>
      </c>
      <c r="E177" s="3">
        <v>2</v>
      </c>
      <c r="F177" s="11" t="s">
        <v>103</v>
      </c>
      <c r="G177" s="15">
        <v>15320191</v>
      </c>
      <c r="H177" s="7">
        <v>940179809</v>
      </c>
      <c r="I177" s="7">
        <v>0</v>
      </c>
      <c r="J177" s="7">
        <v>0</v>
      </c>
      <c r="K177" s="14">
        <v>955500000</v>
      </c>
      <c r="L177" s="12">
        <v>1.6</v>
      </c>
      <c r="M177" s="5">
        <v>98.4</v>
      </c>
      <c r="N177" s="5">
        <v>0</v>
      </c>
      <c r="O177" s="5">
        <v>0</v>
      </c>
      <c r="P177" s="6">
        <v>100</v>
      </c>
      <c r="Q177" s="60" t="s">
        <v>516</v>
      </c>
      <c r="R177" s="63">
        <v>15320191</v>
      </c>
      <c r="S177" s="64">
        <v>104464423.22222222</v>
      </c>
      <c r="T177" s="64">
        <v>104464423.22222222</v>
      </c>
      <c r="U177" s="64">
        <v>731250962.55555558</v>
      </c>
      <c r="V177" s="14">
        <v>955500000</v>
      </c>
      <c r="W177" s="12">
        <v>1.6</v>
      </c>
      <c r="X177" s="5">
        <v>98.4</v>
      </c>
      <c r="Y177" s="5">
        <v>0</v>
      </c>
      <c r="Z177" s="5">
        <v>0</v>
      </c>
      <c r="AA177" s="6">
        <v>100</v>
      </c>
    </row>
    <row r="178" spans="1:27" ht="51" x14ac:dyDescent="0.25">
      <c r="A178" s="1">
        <v>57</v>
      </c>
      <c r="B178" s="2">
        <v>604</v>
      </c>
      <c r="C178" s="3">
        <v>44</v>
      </c>
      <c r="D178" s="3">
        <v>1</v>
      </c>
      <c r="E178" s="3">
        <v>3</v>
      </c>
      <c r="F178" s="11" t="s">
        <v>104</v>
      </c>
      <c r="G178" s="15">
        <v>15320191</v>
      </c>
      <c r="H178" s="7">
        <v>415179809</v>
      </c>
      <c r="I178" s="7">
        <v>0</v>
      </c>
      <c r="J178" s="7">
        <v>0</v>
      </c>
      <c r="K178" s="14">
        <v>430500000</v>
      </c>
      <c r="L178" s="12">
        <v>3.56</v>
      </c>
      <c r="M178" s="5">
        <v>96.44</v>
      </c>
      <c r="N178" s="5">
        <v>0</v>
      </c>
      <c r="O178" s="5">
        <v>0</v>
      </c>
      <c r="P178" s="6">
        <v>100</v>
      </c>
      <c r="Q178" s="60" t="s">
        <v>517</v>
      </c>
      <c r="R178" s="63">
        <v>15320191</v>
      </c>
      <c r="S178" s="64">
        <v>46131089.888888881</v>
      </c>
      <c r="T178" s="64">
        <v>46131089.888888881</v>
      </c>
      <c r="U178" s="64">
        <v>322917629.22222215</v>
      </c>
      <c r="V178" s="14">
        <v>430499999.99999988</v>
      </c>
      <c r="W178" s="12">
        <v>3.56</v>
      </c>
      <c r="X178" s="5">
        <v>96.44</v>
      </c>
      <c r="Y178" s="5">
        <v>0</v>
      </c>
      <c r="Z178" s="5">
        <v>0</v>
      </c>
      <c r="AA178" s="6">
        <v>100</v>
      </c>
    </row>
    <row r="179" spans="1:27" ht="51" x14ac:dyDescent="0.25">
      <c r="A179" s="1">
        <v>57</v>
      </c>
      <c r="B179" s="2">
        <v>604</v>
      </c>
      <c r="C179" s="3">
        <v>44</v>
      </c>
      <c r="D179" s="3">
        <v>1</v>
      </c>
      <c r="E179" s="3">
        <v>4</v>
      </c>
      <c r="F179" s="11" t="s">
        <v>105</v>
      </c>
      <c r="G179" s="15">
        <v>15320191</v>
      </c>
      <c r="H179" s="7">
        <v>163179809</v>
      </c>
      <c r="I179" s="7">
        <v>0</v>
      </c>
      <c r="J179" s="7">
        <v>0</v>
      </c>
      <c r="K179" s="14">
        <v>178500000</v>
      </c>
      <c r="L179" s="12">
        <v>8.58</v>
      </c>
      <c r="M179" s="5">
        <v>91.42</v>
      </c>
      <c r="N179" s="5">
        <v>0</v>
      </c>
      <c r="O179" s="5">
        <v>0</v>
      </c>
      <c r="P179" s="6">
        <v>100</v>
      </c>
      <c r="Q179" s="60" t="s">
        <v>518</v>
      </c>
      <c r="R179" s="63">
        <v>15320191</v>
      </c>
      <c r="S179" s="64">
        <v>18131089.888888892</v>
      </c>
      <c r="T179" s="64">
        <v>18131089.888888892</v>
      </c>
      <c r="U179" s="64">
        <v>126917629.22222224</v>
      </c>
      <c r="V179" s="14">
        <v>178500000.00000003</v>
      </c>
      <c r="W179" s="12">
        <v>8.58</v>
      </c>
      <c r="X179" s="5">
        <v>91.42</v>
      </c>
      <c r="Y179" s="5">
        <v>0</v>
      </c>
      <c r="Z179" s="5">
        <v>0</v>
      </c>
      <c r="AA179" s="6">
        <v>100</v>
      </c>
    </row>
    <row r="180" spans="1:27" ht="38.25" x14ac:dyDescent="0.25">
      <c r="A180" s="66">
        <v>57</v>
      </c>
      <c r="B180" s="67">
        <v>604</v>
      </c>
      <c r="C180" s="68">
        <v>44</v>
      </c>
      <c r="D180" s="68">
        <v>1</v>
      </c>
      <c r="E180" s="68">
        <v>6</v>
      </c>
      <c r="F180" s="69" t="s">
        <v>363</v>
      </c>
      <c r="G180" s="65" t="s">
        <v>369</v>
      </c>
      <c r="H180" s="70" t="s">
        <v>369</v>
      </c>
      <c r="I180" s="70" t="s">
        <v>369</v>
      </c>
      <c r="J180" s="70" t="s">
        <v>369</v>
      </c>
      <c r="K180" s="71" t="s">
        <v>369</v>
      </c>
      <c r="L180" s="72" t="s">
        <v>369</v>
      </c>
      <c r="M180" s="73" t="s">
        <v>369</v>
      </c>
      <c r="N180" s="73" t="s">
        <v>369</v>
      </c>
      <c r="O180" s="73" t="s">
        <v>369</v>
      </c>
      <c r="P180" s="74" t="s">
        <v>369</v>
      </c>
      <c r="Q180" s="75" t="s">
        <v>581</v>
      </c>
      <c r="R180" s="65">
        <v>0</v>
      </c>
      <c r="S180" s="70">
        <v>195000000.00000003</v>
      </c>
      <c r="T180" s="70">
        <v>195000000.00000003</v>
      </c>
      <c r="U180" s="70">
        <v>1365000000.0000002</v>
      </c>
      <c r="V180" s="71">
        <v>1755000000.0000002</v>
      </c>
      <c r="W180" s="72">
        <v>0</v>
      </c>
      <c r="X180" s="73">
        <v>24.275362318840585</v>
      </c>
      <c r="Y180" s="73">
        <v>47.826086956521763</v>
      </c>
      <c r="Z180" s="73">
        <v>27.898550724637687</v>
      </c>
      <c r="AA180" s="76">
        <v>100.00000000000004</v>
      </c>
    </row>
    <row r="181" spans="1:27" ht="38.25" x14ac:dyDescent="0.25">
      <c r="A181" s="66">
        <v>57</v>
      </c>
      <c r="B181" s="67">
        <v>604</v>
      </c>
      <c r="C181" s="68">
        <v>44</v>
      </c>
      <c r="D181" s="68">
        <v>1</v>
      </c>
      <c r="E181" s="68">
        <v>8</v>
      </c>
      <c r="F181" s="69" t="s">
        <v>364</v>
      </c>
      <c r="G181" s="65" t="s">
        <v>369</v>
      </c>
      <c r="H181" s="70" t="s">
        <v>369</v>
      </c>
      <c r="I181" s="70" t="s">
        <v>369</v>
      </c>
      <c r="J181" s="70" t="s">
        <v>369</v>
      </c>
      <c r="K181" s="71" t="s">
        <v>369</v>
      </c>
      <c r="L181" s="72" t="s">
        <v>369</v>
      </c>
      <c r="M181" s="73" t="s">
        <v>369</v>
      </c>
      <c r="N181" s="73" t="s">
        <v>369</v>
      </c>
      <c r="O181" s="73" t="s">
        <v>369</v>
      </c>
      <c r="P181" s="74" t="s">
        <v>369</v>
      </c>
      <c r="Q181" s="75" t="s">
        <v>582</v>
      </c>
      <c r="R181" s="65">
        <v>0</v>
      </c>
      <c r="S181" s="70">
        <v>29166666.666666679</v>
      </c>
      <c r="T181" s="70">
        <v>29166666.666666679</v>
      </c>
      <c r="U181" s="70">
        <v>204166666.66666675</v>
      </c>
      <c r="V181" s="71">
        <v>262500000.00000012</v>
      </c>
      <c r="W181" s="72">
        <v>0</v>
      </c>
      <c r="X181" s="73">
        <v>3.7735849056603752</v>
      </c>
      <c r="Y181" s="73">
        <v>82.210242587600987</v>
      </c>
      <c r="Z181" s="73">
        <v>14.016172506738531</v>
      </c>
      <c r="AA181" s="76">
        <v>99.999999999999901</v>
      </c>
    </row>
    <row r="182" spans="1:27" ht="51" x14ac:dyDescent="0.25">
      <c r="A182" s="1">
        <v>57</v>
      </c>
      <c r="B182" s="2">
        <v>604</v>
      </c>
      <c r="C182" s="3">
        <v>44</v>
      </c>
      <c r="D182" s="3">
        <v>1</v>
      </c>
      <c r="E182" s="3">
        <v>11</v>
      </c>
      <c r="F182" s="11" t="s">
        <v>62</v>
      </c>
      <c r="G182" s="15">
        <v>110351367</v>
      </c>
      <c r="H182" s="7">
        <v>3000000</v>
      </c>
      <c r="I182" s="7">
        <v>17448633</v>
      </c>
      <c r="J182" s="7">
        <v>0</v>
      </c>
      <c r="K182" s="14">
        <v>130800000</v>
      </c>
      <c r="L182" s="12">
        <v>84</v>
      </c>
      <c r="M182" s="5">
        <v>6</v>
      </c>
      <c r="N182" s="5">
        <v>10</v>
      </c>
      <c r="O182" s="5">
        <v>0</v>
      </c>
      <c r="P182" s="6">
        <v>100</v>
      </c>
      <c r="Q182" s="60" t="s">
        <v>515</v>
      </c>
      <c r="R182" s="15">
        <v>110351367</v>
      </c>
      <c r="S182" s="7">
        <v>3000000</v>
      </c>
      <c r="T182" s="7">
        <v>17448633</v>
      </c>
      <c r="U182" s="7">
        <v>0</v>
      </c>
      <c r="V182" s="14">
        <v>130800000</v>
      </c>
      <c r="W182" s="12">
        <v>84</v>
      </c>
      <c r="X182" s="5">
        <v>6</v>
      </c>
      <c r="Y182" s="5">
        <v>10</v>
      </c>
      <c r="Z182" s="5">
        <v>0</v>
      </c>
      <c r="AA182" s="6">
        <v>100</v>
      </c>
    </row>
    <row r="183" spans="1:27" ht="25.5" x14ac:dyDescent="0.25">
      <c r="A183" s="66">
        <v>57</v>
      </c>
      <c r="B183" s="67">
        <v>604</v>
      </c>
      <c r="C183" s="68">
        <v>44</v>
      </c>
      <c r="D183" s="68">
        <v>2</v>
      </c>
      <c r="E183" s="68">
        <v>1</v>
      </c>
      <c r="F183" s="69" t="s">
        <v>365</v>
      </c>
      <c r="G183" s="65" t="s">
        <v>369</v>
      </c>
      <c r="H183" s="70" t="s">
        <v>369</v>
      </c>
      <c r="I183" s="70" t="s">
        <v>369</v>
      </c>
      <c r="J183" s="70" t="s">
        <v>369</v>
      </c>
      <c r="K183" s="71" t="s">
        <v>369</v>
      </c>
      <c r="L183" s="72" t="s">
        <v>369</v>
      </c>
      <c r="M183" s="73" t="s">
        <v>369</v>
      </c>
      <c r="N183" s="73" t="s">
        <v>369</v>
      </c>
      <c r="O183" s="73" t="s">
        <v>369</v>
      </c>
      <c r="P183" s="74" t="s">
        <v>369</v>
      </c>
      <c r="Q183" s="75" t="s">
        <v>583</v>
      </c>
      <c r="R183" s="65"/>
      <c r="S183" s="70">
        <v>83333333.333333328</v>
      </c>
      <c r="T183" s="70">
        <v>83333333.333333328</v>
      </c>
      <c r="U183" s="70">
        <v>583333333.33333325</v>
      </c>
      <c r="V183" s="71">
        <v>750000000</v>
      </c>
      <c r="W183" s="72">
        <v>44.680851063829778</v>
      </c>
      <c r="X183" s="73">
        <v>51.063829787234027</v>
      </c>
      <c r="Y183" s="73">
        <v>4.2553191489361684</v>
      </c>
      <c r="Z183" s="73">
        <v>0</v>
      </c>
      <c r="AA183" s="76">
        <v>99.999999999999972</v>
      </c>
    </row>
    <row r="184" spans="1:27" ht="25.5" x14ac:dyDescent="0.25">
      <c r="A184" s="1">
        <v>57</v>
      </c>
      <c r="B184" s="2">
        <v>604</v>
      </c>
      <c r="C184" s="3">
        <v>44</v>
      </c>
      <c r="D184" s="3">
        <v>2</v>
      </c>
      <c r="E184" s="3">
        <v>4</v>
      </c>
      <c r="F184" s="11" t="s">
        <v>63</v>
      </c>
      <c r="G184" s="15">
        <v>383964271</v>
      </c>
      <c r="H184" s="7">
        <v>225887198</v>
      </c>
      <c r="I184" s="7">
        <v>230148531</v>
      </c>
      <c r="J184" s="7">
        <v>0</v>
      </c>
      <c r="K184" s="14">
        <v>840000000</v>
      </c>
      <c r="L184" s="12">
        <v>40</v>
      </c>
      <c r="M184" s="5">
        <v>32</v>
      </c>
      <c r="N184" s="5">
        <v>28</v>
      </c>
      <c r="O184" s="5">
        <v>0</v>
      </c>
      <c r="P184" s="6">
        <v>100</v>
      </c>
      <c r="Q184" s="60" t="s">
        <v>520</v>
      </c>
      <c r="R184" s="15">
        <v>383964271</v>
      </c>
      <c r="S184" s="7">
        <v>225887198</v>
      </c>
      <c r="T184" s="7">
        <v>230148531</v>
      </c>
      <c r="U184" s="7">
        <v>0</v>
      </c>
      <c r="V184" s="14">
        <v>840000000</v>
      </c>
      <c r="W184" s="12">
        <v>40</v>
      </c>
      <c r="X184" s="5">
        <v>32</v>
      </c>
      <c r="Y184" s="5">
        <v>28</v>
      </c>
      <c r="Z184" s="5">
        <v>0</v>
      </c>
      <c r="AA184" s="6">
        <v>100</v>
      </c>
    </row>
    <row r="185" spans="1:27" ht="25.5" x14ac:dyDescent="0.25">
      <c r="A185" s="1">
        <v>57</v>
      </c>
      <c r="B185" s="2">
        <v>604</v>
      </c>
      <c r="C185" s="3">
        <v>44</v>
      </c>
      <c r="D185" s="3">
        <v>2</v>
      </c>
      <c r="E185" s="3">
        <v>5</v>
      </c>
      <c r="F185" s="11" t="s">
        <v>186</v>
      </c>
      <c r="G185" s="15">
        <v>49243470</v>
      </c>
      <c r="H185" s="7">
        <v>325756530</v>
      </c>
      <c r="I185" s="7">
        <v>0</v>
      </c>
      <c r="J185" s="7">
        <v>0</v>
      </c>
      <c r="K185" s="14">
        <v>375000000</v>
      </c>
      <c r="L185" s="12">
        <v>13.13</v>
      </c>
      <c r="M185" s="5">
        <v>86.87</v>
      </c>
      <c r="N185" s="5">
        <v>0</v>
      </c>
      <c r="O185" s="5">
        <v>0</v>
      </c>
      <c r="P185" s="6">
        <v>100</v>
      </c>
      <c r="Q185" s="60" t="s">
        <v>521</v>
      </c>
      <c r="R185" s="15">
        <v>49243470</v>
      </c>
      <c r="S185" s="7">
        <v>325756530</v>
      </c>
      <c r="T185" s="7">
        <v>0</v>
      </c>
      <c r="U185" s="7">
        <v>0</v>
      </c>
      <c r="V185" s="14">
        <v>375000000</v>
      </c>
      <c r="W185" s="12">
        <v>13.13</v>
      </c>
      <c r="X185" s="5">
        <v>86.87</v>
      </c>
      <c r="Y185" s="5">
        <v>0</v>
      </c>
      <c r="Z185" s="5">
        <v>0</v>
      </c>
      <c r="AA185" s="6">
        <v>100</v>
      </c>
    </row>
    <row r="186" spans="1:27" ht="51" x14ac:dyDescent="0.25">
      <c r="A186" s="66">
        <v>57</v>
      </c>
      <c r="B186" s="67">
        <v>604</v>
      </c>
      <c r="C186" s="68">
        <v>44</v>
      </c>
      <c r="D186" s="68">
        <v>2</v>
      </c>
      <c r="E186" s="68">
        <v>6</v>
      </c>
      <c r="F186" s="69" t="s">
        <v>366</v>
      </c>
      <c r="G186" s="65" t="s">
        <v>369</v>
      </c>
      <c r="H186" s="70" t="s">
        <v>369</v>
      </c>
      <c r="I186" s="70" t="s">
        <v>369</v>
      </c>
      <c r="J186" s="70" t="s">
        <v>369</v>
      </c>
      <c r="K186" s="71" t="s">
        <v>369</v>
      </c>
      <c r="L186" s="72" t="s">
        <v>369</v>
      </c>
      <c r="M186" s="73" t="s">
        <v>369</v>
      </c>
      <c r="N186" s="73" t="s">
        <v>369</v>
      </c>
      <c r="O186" s="73" t="s">
        <v>369</v>
      </c>
      <c r="P186" s="74" t="s">
        <v>369</v>
      </c>
      <c r="Q186" s="75" t="s">
        <v>584</v>
      </c>
      <c r="R186" s="65">
        <v>0</v>
      </c>
      <c r="S186" s="70">
        <v>166666666.66666663</v>
      </c>
      <c r="T186" s="70">
        <v>166666666.66666663</v>
      </c>
      <c r="U186" s="70">
        <v>1166666666.6666665</v>
      </c>
      <c r="V186" s="71">
        <v>1499999999.9999995</v>
      </c>
      <c r="W186" s="72">
        <v>0</v>
      </c>
      <c r="X186" s="73">
        <v>44.680851063829785</v>
      </c>
      <c r="Y186" s="73">
        <v>51.063829787234049</v>
      </c>
      <c r="Z186" s="73">
        <v>4.2553191489361701</v>
      </c>
      <c r="AA186" s="76">
        <v>100</v>
      </c>
    </row>
    <row r="187" spans="1:27" ht="38.25" x14ac:dyDescent="0.25">
      <c r="A187" s="1">
        <v>57</v>
      </c>
      <c r="B187" s="2">
        <v>604</v>
      </c>
      <c r="C187" s="3">
        <v>44</v>
      </c>
      <c r="D187" s="3">
        <v>2</v>
      </c>
      <c r="E187" s="3">
        <v>7</v>
      </c>
      <c r="F187" s="11" t="s">
        <v>187</v>
      </c>
      <c r="G187" s="15">
        <v>10385768</v>
      </c>
      <c r="H187" s="7">
        <v>239336170</v>
      </c>
      <c r="I187" s="7">
        <v>457928521</v>
      </c>
      <c r="J187" s="7">
        <v>792349541</v>
      </c>
      <c r="K187" s="14">
        <v>1500000000</v>
      </c>
      <c r="L187" s="12">
        <v>10</v>
      </c>
      <c r="M187" s="5">
        <v>25</v>
      </c>
      <c r="N187" s="5">
        <v>12</v>
      </c>
      <c r="O187" s="5">
        <v>53</v>
      </c>
      <c r="P187" s="6">
        <v>100</v>
      </c>
      <c r="Q187" s="60" t="s">
        <v>522</v>
      </c>
      <c r="R187" s="15">
        <v>10385768</v>
      </c>
      <c r="S187" s="7">
        <v>239336170</v>
      </c>
      <c r="T187" s="7">
        <v>457928521</v>
      </c>
      <c r="U187" s="7">
        <v>792349541</v>
      </c>
      <c r="V187" s="14">
        <v>1500000000</v>
      </c>
      <c r="W187" s="12">
        <v>10</v>
      </c>
      <c r="X187" s="5">
        <v>25</v>
      </c>
      <c r="Y187" s="5">
        <v>12</v>
      </c>
      <c r="Z187" s="5">
        <v>53</v>
      </c>
      <c r="AA187" s="6">
        <v>100</v>
      </c>
    </row>
    <row r="188" spans="1:27" ht="25.5" x14ac:dyDescent="0.25">
      <c r="A188" s="1">
        <v>57</v>
      </c>
      <c r="B188" s="2">
        <v>604</v>
      </c>
      <c r="C188" s="3">
        <v>44</v>
      </c>
      <c r="D188" s="3">
        <v>2</v>
      </c>
      <c r="E188" s="3">
        <v>8</v>
      </c>
      <c r="F188" s="11" t="s">
        <v>64</v>
      </c>
      <c r="G188" s="15">
        <v>7660095</v>
      </c>
      <c r="H188" s="7">
        <v>777321034</v>
      </c>
      <c r="I188" s="7">
        <v>1176151857</v>
      </c>
      <c r="J188" s="7">
        <v>1038867014</v>
      </c>
      <c r="K188" s="14">
        <v>3000000000</v>
      </c>
      <c r="L188" s="12">
        <v>19</v>
      </c>
      <c r="M188" s="5">
        <v>27</v>
      </c>
      <c r="N188" s="5">
        <v>45</v>
      </c>
      <c r="O188" s="5">
        <v>9</v>
      </c>
      <c r="P188" s="6">
        <v>100</v>
      </c>
      <c r="Q188" s="60" t="s">
        <v>523</v>
      </c>
      <c r="R188" s="15">
        <v>7660095</v>
      </c>
      <c r="S188" s="7">
        <v>777321034</v>
      </c>
      <c r="T188" s="7">
        <v>1176151857</v>
      </c>
      <c r="U188" s="7">
        <v>1038867014</v>
      </c>
      <c r="V188" s="14">
        <v>3000000000</v>
      </c>
      <c r="W188" s="12">
        <v>19</v>
      </c>
      <c r="X188" s="5">
        <v>27</v>
      </c>
      <c r="Y188" s="5">
        <v>45</v>
      </c>
      <c r="Z188" s="5">
        <v>9</v>
      </c>
      <c r="AA188" s="6">
        <v>100</v>
      </c>
    </row>
    <row r="189" spans="1:27" ht="25.5" x14ac:dyDescent="0.25">
      <c r="A189" s="1">
        <v>57</v>
      </c>
      <c r="B189" s="2">
        <v>604</v>
      </c>
      <c r="C189" s="3">
        <v>44</v>
      </c>
      <c r="D189" s="3">
        <v>2</v>
      </c>
      <c r="E189" s="3">
        <v>9</v>
      </c>
      <c r="F189" s="11" t="s">
        <v>65</v>
      </c>
      <c r="G189" s="15">
        <v>76468737</v>
      </c>
      <c r="H189" s="7">
        <v>178297396</v>
      </c>
      <c r="I189" s="7">
        <v>237033672</v>
      </c>
      <c r="J189" s="7">
        <v>153342883</v>
      </c>
      <c r="K189" s="14">
        <v>645142688</v>
      </c>
      <c r="L189" s="12">
        <v>18</v>
      </c>
      <c r="M189" s="5">
        <v>25</v>
      </c>
      <c r="N189" s="5">
        <v>37</v>
      </c>
      <c r="O189" s="5">
        <v>20</v>
      </c>
      <c r="P189" s="6">
        <v>100</v>
      </c>
      <c r="Q189" s="60" t="s">
        <v>524</v>
      </c>
      <c r="R189" s="15">
        <v>76468737</v>
      </c>
      <c r="S189" s="7">
        <v>178297396</v>
      </c>
      <c r="T189" s="7">
        <v>237033672</v>
      </c>
      <c r="U189" s="7">
        <v>153342883</v>
      </c>
      <c r="V189" s="14">
        <v>645142688</v>
      </c>
      <c r="W189" s="12">
        <v>18</v>
      </c>
      <c r="X189" s="5">
        <v>25</v>
      </c>
      <c r="Y189" s="5">
        <v>37</v>
      </c>
      <c r="Z189" s="5">
        <v>20</v>
      </c>
      <c r="AA189" s="6">
        <v>100</v>
      </c>
    </row>
    <row r="190" spans="1:27" ht="38.25" x14ac:dyDescent="0.25">
      <c r="A190" s="1">
        <v>57</v>
      </c>
      <c r="B190" s="2">
        <v>604</v>
      </c>
      <c r="C190" s="3">
        <v>44</v>
      </c>
      <c r="D190" s="3">
        <v>2</v>
      </c>
      <c r="E190" s="3">
        <v>10</v>
      </c>
      <c r="F190" s="11" t="s">
        <v>106</v>
      </c>
      <c r="G190" s="15">
        <v>142202010</v>
      </c>
      <c r="H190" s="7">
        <v>631297990</v>
      </c>
      <c r="I190" s="7">
        <v>0</v>
      </c>
      <c r="J190" s="7">
        <v>0</v>
      </c>
      <c r="K190" s="14">
        <v>773500000</v>
      </c>
      <c r="L190" s="12">
        <v>18.38</v>
      </c>
      <c r="M190" s="5">
        <v>81.62</v>
      </c>
      <c r="N190" s="5">
        <v>0</v>
      </c>
      <c r="O190" s="5">
        <v>0</v>
      </c>
      <c r="P190" s="6">
        <v>100</v>
      </c>
      <c r="Q190" s="60" t="s">
        <v>519</v>
      </c>
      <c r="R190" s="63">
        <v>142202010</v>
      </c>
      <c r="S190" s="64">
        <v>70144221.111111104</v>
      </c>
      <c r="T190" s="64">
        <v>70144221.111111104</v>
      </c>
      <c r="U190" s="64">
        <v>491009547.77777773</v>
      </c>
      <c r="V190" s="14">
        <v>773500000</v>
      </c>
      <c r="W190" s="12">
        <v>18.38</v>
      </c>
      <c r="X190" s="5">
        <v>81.62</v>
      </c>
      <c r="Y190" s="5">
        <v>0</v>
      </c>
      <c r="Z190" s="5">
        <v>0</v>
      </c>
      <c r="AA190" s="6">
        <v>100</v>
      </c>
    </row>
    <row r="191" spans="1:27" ht="38.25" x14ac:dyDescent="0.25">
      <c r="A191" s="1">
        <v>57</v>
      </c>
      <c r="B191" s="2">
        <v>604</v>
      </c>
      <c r="C191" s="3">
        <v>44</v>
      </c>
      <c r="D191" s="3">
        <v>4</v>
      </c>
      <c r="E191" s="3">
        <v>1</v>
      </c>
      <c r="F191" s="11" t="s">
        <v>69</v>
      </c>
      <c r="G191" s="15">
        <v>10000000</v>
      </c>
      <c r="H191" s="7">
        <v>226169116</v>
      </c>
      <c r="I191" s="7">
        <v>0</v>
      </c>
      <c r="J191" s="7">
        <v>0</v>
      </c>
      <c r="K191" s="14">
        <v>236169116</v>
      </c>
      <c r="L191" s="12">
        <v>5</v>
      </c>
      <c r="M191" s="5">
        <v>95</v>
      </c>
      <c r="N191" s="5">
        <v>0</v>
      </c>
      <c r="O191" s="5">
        <v>0</v>
      </c>
      <c r="P191" s="6">
        <v>100</v>
      </c>
      <c r="Q191" s="60" t="s">
        <v>525</v>
      </c>
      <c r="R191" s="15">
        <v>10000000</v>
      </c>
      <c r="S191" s="7">
        <v>226169116</v>
      </c>
      <c r="T191" s="7">
        <v>0</v>
      </c>
      <c r="U191" s="7">
        <v>0</v>
      </c>
      <c r="V191" s="14">
        <v>236169116</v>
      </c>
      <c r="W191" s="12">
        <v>5</v>
      </c>
      <c r="X191" s="5">
        <v>95</v>
      </c>
      <c r="Y191" s="5">
        <v>0</v>
      </c>
      <c r="Z191" s="5">
        <v>0</v>
      </c>
      <c r="AA191" s="6">
        <v>100</v>
      </c>
    </row>
    <row r="192" spans="1:27" ht="25.5" x14ac:dyDescent="0.25">
      <c r="A192" s="66">
        <v>57</v>
      </c>
      <c r="B192" s="67">
        <v>604</v>
      </c>
      <c r="C192" s="68">
        <v>44</v>
      </c>
      <c r="D192" s="68">
        <v>5</v>
      </c>
      <c r="E192" s="68">
        <v>1</v>
      </c>
      <c r="F192" s="69" t="s">
        <v>367</v>
      </c>
      <c r="G192" s="65" t="s">
        <v>369</v>
      </c>
      <c r="H192" s="70" t="s">
        <v>369</v>
      </c>
      <c r="I192" s="70" t="s">
        <v>369</v>
      </c>
      <c r="J192" s="70" t="s">
        <v>369</v>
      </c>
      <c r="K192" s="71" t="s">
        <v>369</v>
      </c>
      <c r="L192" s="72" t="s">
        <v>369</v>
      </c>
      <c r="M192" s="73" t="s">
        <v>369</v>
      </c>
      <c r="N192" s="73" t="s">
        <v>369</v>
      </c>
      <c r="O192" s="73" t="s">
        <v>369</v>
      </c>
      <c r="P192" s="74" t="s">
        <v>369</v>
      </c>
      <c r="Q192" s="75" t="s">
        <v>585</v>
      </c>
      <c r="R192" s="65">
        <v>0</v>
      </c>
      <c r="S192" s="70">
        <v>999999999.99999952</v>
      </c>
      <c r="T192" s="70">
        <v>999999999.99999952</v>
      </c>
      <c r="U192" s="70">
        <v>6999999999.9999962</v>
      </c>
      <c r="V192" s="71">
        <v>8999999999.9999962</v>
      </c>
      <c r="W192" s="72">
        <v>0</v>
      </c>
      <c r="X192" s="73">
        <v>8.2802547770700698</v>
      </c>
      <c r="Y192" s="73">
        <v>30.573248407643337</v>
      </c>
      <c r="Z192" s="73">
        <v>61.146496815286675</v>
      </c>
      <c r="AA192" s="76">
        <v>100.00000000000009</v>
      </c>
    </row>
    <row r="193" spans="1:27" ht="25.5" x14ac:dyDescent="0.25">
      <c r="A193" s="66">
        <v>57</v>
      </c>
      <c r="B193" s="67">
        <v>604</v>
      </c>
      <c r="C193" s="68">
        <v>44</v>
      </c>
      <c r="D193" s="68">
        <v>5</v>
      </c>
      <c r="E193" s="68">
        <v>2</v>
      </c>
      <c r="F193" s="69" t="s">
        <v>368</v>
      </c>
      <c r="G193" s="65" t="s">
        <v>369</v>
      </c>
      <c r="H193" s="70" t="s">
        <v>369</v>
      </c>
      <c r="I193" s="70" t="s">
        <v>369</v>
      </c>
      <c r="J193" s="70" t="s">
        <v>369</v>
      </c>
      <c r="K193" s="71" t="s">
        <v>369</v>
      </c>
      <c r="L193" s="72" t="s">
        <v>369</v>
      </c>
      <c r="M193" s="73" t="s">
        <v>369</v>
      </c>
      <c r="N193" s="73" t="s">
        <v>369</v>
      </c>
      <c r="O193" s="73" t="s">
        <v>369</v>
      </c>
      <c r="P193" s="74" t="s">
        <v>369</v>
      </c>
      <c r="Q193" s="75" t="s">
        <v>586</v>
      </c>
      <c r="R193" s="65">
        <v>0</v>
      </c>
      <c r="S193" s="70">
        <v>833333333.33333373</v>
      </c>
      <c r="T193" s="70">
        <v>833333333.33333373</v>
      </c>
      <c r="U193" s="70">
        <v>5833333333.3333359</v>
      </c>
      <c r="V193" s="71">
        <v>7500000000.0000038</v>
      </c>
      <c r="W193" s="72">
        <v>0</v>
      </c>
      <c r="X193" s="73">
        <v>0</v>
      </c>
      <c r="Y193" s="73">
        <v>23.809523809523778</v>
      </c>
      <c r="Z193" s="73">
        <v>76.19047619047609</v>
      </c>
      <c r="AA193" s="76">
        <v>99.999999999999872</v>
      </c>
    </row>
    <row r="194" spans="1:27" ht="25.5" x14ac:dyDescent="0.25">
      <c r="A194" s="1">
        <v>57</v>
      </c>
      <c r="B194" s="2">
        <v>604</v>
      </c>
      <c r="C194" s="3">
        <v>44</v>
      </c>
      <c r="D194" s="3">
        <v>6</v>
      </c>
      <c r="E194" s="3">
        <v>1</v>
      </c>
      <c r="F194" s="11" t="s">
        <v>188</v>
      </c>
      <c r="G194" s="15">
        <v>62470680</v>
      </c>
      <c r="H194" s="7">
        <v>1050000000</v>
      </c>
      <c r="I194" s="7">
        <v>1887529320</v>
      </c>
      <c r="J194" s="7">
        <v>0</v>
      </c>
      <c r="K194" s="14">
        <v>3000000000</v>
      </c>
      <c r="L194" s="12">
        <v>2.08</v>
      </c>
      <c r="M194" s="5">
        <v>35</v>
      </c>
      <c r="N194" s="5">
        <v>62.92</v>
      </c>
      <c r="O194" s="5">
        <v>0</v>
      </c>
      <c r="P194" s="6">
        <v>100</v>
      </c>
      <c r="Q194" s="60" t="s">
        <v>526</v>
      </c>
      <c r="R194" s="15">
        <v>62470680</v>
      </c>
      <c r="S194" s="7">
        <v>1050000000</v>
      </c>
      <c r="T194" s="7">
        <v>1887529320</v>
      </c>
      <c r="U194" s="7">
        <v>0</v>
      </c>
      <c r="V194" s="14">
        <v>3000000000</v>
      </c>
      <c r="W194" s="12">
        <v>2.08</v>
      </c>
      <c r="X194" s="5">
        <v>35</v>
      </c>
      <c r="Y194" s="5">
        <v>62.92</v>
      </c>
      <c r="Z194" s="5">
        <v>0</v>
      </c>
      <c r="AA194" s="6">
        <v>100</v>
      </c>
    </row>
    <row r="195" spans="1:27" ht="38.25" x14ac:dyDescent="0.25">
      <c r="A195" s="1">
        <v>57</v>
      </c>
      <c r="B195" s="2">
        <v>604</v>
      </c>
      <c r="C195" s="3">
        <v>44</v>
      </c>
      <c r="D195" s="3">
        <v>7</v>
      </c>
      <c r="E195" s="3">
        <v>1</v>
      </c>
      <c r="F195" s="11" t="s">
        <v>107</v>
      </c>
      <c r="G195" s="15">
        <v>78257190</v>
      </c>
      <c r="H195" s="7">
        <v>371742810</v>
      </c>
      <c r="I195" s="7">
        <v>0</v>
      </c>
      <c r="J195" s="7">
        <v>0</v>
      </c>
      <c r="K195" s="14">
        <v>450000000</v>
      </c>
      <c r="L195" s="12">
        <v>17.39</v>
      </c>
      <c r="M195" s="5">
        <v>82.61</v>
      </c>
      <c r="N195" s="5">
        <v>0</v>
      </c>
      <c r="O195" s="5">
        <v>0</v>
      </c>
      <c r="P195" s="6">
        <v>100</v>
      </c>
      <c r="Q195" s="60" t="s">
        <v>527</v>
      </c>
      <c r="R195" s="15">
        <v>78257190</v>
      </c>
      <c r="S195" s="7">
        <v>371742810</v>
      </c>
      <c r="T195" s="7">
        <v>0</v>
      </c>
      <c r="U195" s="7">
        <v>0</v>
      </c>
      <c r="V195" s="14">
        <v>450000000</v>
      </c>
      <c r="W195" s="12">
        <v>17.39</v>
      </c>
      <c r="X195" s="5">
        <v>82.61</v>
      </c>
      <c r="Y195" s="5">
        <v>0</v>
      </c>
      <c r="Z195" s="5">
        <v>0</v>
      </c>
      <c r="AA195" s="6">
        <v>100</v>
      </c>
    </row>
    <row r="196" spans="1:27" ht="38.25" x14ac:dyDescent="0.25">
      <c r="A196" s="1">
        <v>57</v>
      </c>
      <c r="B196" s="2">
        <v>604</v>
      </c>
      <c r="C196" s="3">
        <v>44</v>
      </c>
      <c r="D196" s="3">
        <v>7</v>
      </c>
      <c r="E196" s="3">
        <v>2</v>
      </c>
      <c r="F196" s="11" t="s">
        <v>108</v>
      </c>
      <c r="G196" s="15">
        <v>203339885</v>
      </c>
      <c r="H196" s="7">
        <v>301705963</v>
      </c>
      <c r="I196" s="7">
        <v>416817638</v>
      </c>
      <c r="J196" s="7">
        <v>0</v>
      </c>
      <c r="K196" s="14">
        <v>921863486</v>
      </c>
      <c r="L196" s="12">
        <v>22.06</v>
      </c>
      <c r="M196" s="5">
        <v>32.729999999999997</v>
      </c>
      <c r="N196" s="5">
        <v>45.21</v>
      </c>
      <c r="O196" s="5">
        <v>0</v>
      </c>
      <c r="P196" s="6">
        <v>100</v>
      </c>
      <c r="Q196" s="60" t="s">
        <v>528</v>
      </c>
      <c r="R196" s="15">
        <v>203339885</v>
      </c>
      <c r="S196" s="7">
        <v>301705963</v>
      </c>
      <c r="T196" s="7">
        <v>416817638</v>
      </c>
      <c r="U196" s="7">
        <v>0</v>
      </c>
      <c r="V196" s="14">
        <v>921863486</v>
      </c>
      <c r="W196" s="12">
        <v>22.06</v>
      </c>
      <c r="X196" s="5">
        <v>32.729999999999997</v>
      </c>
      <c r="Y196" s="5">
        <v>45.21</v>
      </c>
      <c r="Z196" s="5">
        <v>0</v>
      </c>
      <c r="AA196" s="6">
        <v>100</v>
      </c>
    </row>
    <row r="197" spans="1:27" ht="25.5" x14ac:dyDescent="0.25">
      <c r="A197" s="1">
        <v>57</v>
      </c>
      <c r="B197" s="2">
        <v>604</v>
      </c>
      <c r="C197" s="3">
        <v>44</v>
      </c>
      <c r="D197" s="3">
        <v>8</v>
      </c>
      <c r="E197" s="3">
        <v>1</v>
      </c>
      <c r="F197" s="11" t="s">
        <v>189</v>
      </c>
      <c r="G197" s="15">
        <v>11179599</v>
      </c>
      <c r="H197" s="7">
        <v>888820401</v>
      </c>
      <c r="I197" s="7">
        <v>0</v>
      </c>
      <c r="J197" s="7">
        <v>0</v>
      </c>
      <c r="K197" s="14">
        <v>900000000</v>
      </c>
      <c r="L197" s="12">
        <v>1.24</v>
      </c>
      <c r="M197" s="5">
        <v>98.76</v>
      </c>
      <c r="N197" s="5">
        <v>0</v>
      </c>
      <c r="O197" s="5">
        <v>0</v>
      </c>
      <c r="P197" s="6">
        <v>100</v>
      </c>
      <c r="Q197" s="60" t="s">
        <v>529</v>
      </c>
      <c r="R197" s="15">
        <v>11179599</v>
      </c>
      <c r="S197" s="7">
        <v>888820401</v>
      </c>
      <c r="T197" s="7">
        <v>0</v>
      </c>
      <c r="U197" s="7">
        <v>0</v>
      </c>
      <c r="V197" s="14">
        <v>900000000</v>
      </c>
      <c r="W197" s="12">
        <v>1.24</v>
      </c>
      <c r="X197" s="5">
        <v>98.76</v>
      </c>
      <c r="Y197" s="5">
        <v>0</v>
      </c>
      <c r="Z197" s="5">
        <v>0</v>
      </c>
      <c r="AA197" s="6">
        <v>100</v>
      </c>
    </row>
    <row r="198" spans="1:27" ht="25.5" x14ac:dyDescent="0.25">
      <c r="A198" s="1">
        <v>57</v>
      </c>
      <c r="B198" s="2">
        <v>604</v>
      </c>
      <c r="C198" s="3">
        <v>44</v>
      </c>
      <c r="D198" s="3">
        <v>8</v>
      </c>
      <c r="E198" s="3">
        <v>2</v>
      </c>
      <c r="F198" s="11" t="s">
        <v>190</v>
      </c>
      <c r="G198" s="15">
        <v>18632664</v>
      </c>
      <c r="H198" s="7">
        <v>1481367336</v>
      </c>
      <c r="I198" s="7">
        <v>0</v>
      </c>
      <c r="J198" s="7">
        <v>0</v>
      </c>
      <c r="K198" s="14">
        <v>1500000000</v>
      </c>
      <c r="L198" s="12">
        <v>1.24</v>
      </c>
      <c r="M198" s="5">
        <v>98.76</v>
      </c>
      <c r="N198" s="5">
        <v>0</v>
      </c>
      <c r="O198" s="5">
        <v>0</v>
      </c>
      <c r="P198" s="6">
        <v>100</v>
      </c>
      <c r="Q198" s="60" t="s">
        <v>530</v>
      </c>
      <c r="R198" s="15">
        <v>18632664</v>
      </c>
      <c r="S198" s="7">
        <v>1481367336</v>
      </c>
      <c r="T198" s="7">
        <v>0</v>
      </c>
      <c r="U198" s="7">
        <v>0</v>
      </c>
      <c r="V198" s="14">
        <v>1500000000</v>
      </c>
      <c r="W198" s="12">
        <v>1.24</v>
      </c>
      <c r="X198" s="5">
        <v>98.76</v>
      </c>
      <c r="Y198" s="5">
        <v>0</v>
      </c>
      <c r="Z198" s="5">
        <v>0</v>
      </c>
      <c r="AA198" s="6">
        <v>100</v>
      </c>
    </row>
    <row r="199" spans="1:27" ht="25.5" x14ac:dyDescent="0.25">
      <c r="A199" s="1">
        <v>57</v>
      </c>
      <c r="B199" s="2">
        <v>604</v>
      </c>
      <c r="C199" s="3">
        <v>45</v>
      </c>
      <c r="D199" s="3">
        <v>1</v>
      </c>
      <c r="E199" s="3">
        <v>1</v>
      </c>
      <c r="F199" s="11" t="s">
        <v>109</v>
      </c>
      <c r="G199" s="15">
        <v>34470429</v>
      </c>
      <c r="H199" s="7">
        <v>362250000</v>
      </c>
      <c r="I199" s="7">
        <v>638279571</v>
      </c>
      <c r="J199" s="7">
        <v>0</v>
      </c>
      <c r="K199" s="14">
        <v>1035000000</v>
      </c>
      <c r="L199" s="12">
        <v>3.33</v>
      </c>
      <c r="M199" s="5">
        <v>35</v>
      </c>
      <c r="N199" s="5">
        <v>61.67</v>
      </c>
      <c r="O199" s="5">
        <v>0</v>
      </c>
      <c r="P199" s="6">
        <v>100</v>
      </c>
      <c r="Q199" s="60" t="s">
        <v>531</v>
      </c>
      <c r="R199" s="63">
        <v>34470429</v>
      </c>
      <c r="S199" s="64">
        <v>46169952.333333336</v>
      </c>
      <c r="T199" s="64">
        <v>46169952.333333336</v>
      </c>
      <c r="U199" s="64">
        <v>323189666.33333337</v>
      </c>
      <c r="V199" s="14">
        <v>450000000.00000006</v>
      </c>
      <c r="W199" s="12">
        <v>3.33</v>
      </c>
      <c r="X199" s="5">
        <v>35</v>
      </c>
      <c r="Y199" s="5">
        <v>61.67</v>
      </c>
      <c r="Z199" s="5">
        <v>0</v>
      </c>
      <c r="AA199" s="6">
        <v>100</v>
      </c>
    </row>
    <row r="200" spans="1:27" ht="38.25" x14ac:dyDescent="0.25">
      <c r="A200" s="1">
        <v>57</v>
      </c>
      <c r="B200" s="2">
        <v>604</v>
      </c>
      <c r="C200" s="3">
        <v>45</v>
      </c>
      <c r="D200" s="3">
        <v>1</v>
      </c>
      <c r="E200" s="3">
        <v>2</v>
      </c>
      <c r="F200" s="11" t="s">
        <v>110</v>
      </c>
      <c r="G200" s="15">
        <v>29374800</v>
      </c>
      <c r="H200" s="7">
        <v>285625200</v>
      </c>
      <c r="I200" s="7">
        <v>0</v>
      </c>
      <c r="J200" s="7">
        <v>0</v>
      </c>
      <c r="K200" s="14">
        <v>315000000</v>
      </c>
      <c r="L200" s="12">
        <v>9.33</v>
      </c>
      <c r="M200" s="5">
        <v>90.67</v>
      </c>
      <c r="N200" s="5">
        <v>0</v>
      </c>
      <c r="O200" s="5">
        <v>0</v>
      </c>
      <c r="P200" s="6">
        <v>100</v>
      </c>
      <c r="Q200" s="60" t="s">
        <v>532</v>
      </c>
      <c r="R200" s="15">
        <v>29374800</v>
      </c>
      <c r="S200" s="7">
        <v>285625200</v>
      </c>
      <c r="T200" s="7">
        <v>0</v>
      </c>
      <c r="U200" s="7">
        <v>0</v>
      </c>
      <c r="V200" s="14">
        <v>315000000</v>
      </c>
      <c r="W200" s="12">
        <v>9.33</v>
      </c>
      <c r="X200" s="5">
        <v>90.67</v>
      </c>
      <c r="Y200" s="5">
        <v>0</v>
      </c>
      <c r="Z200" s="5">
        <v>0</v>
      </c>
      <c r="AA200" s="6">
        <v>100</v>
      </c>
    </row>
    <row r="201" spans="1:27" ht="25.5" x14ac:dyDescent="0.25">
      <c r="A201" s="1">
        <v>57</v>
      </c>
      <c r="B201" s="2">
        <v>604</v>
      </c>
      <c r="C201" s="3">
        <v>45</v>
      </c>
      <c r="D201" s="3">
        <v>1</v>
      </c>
      <c r="E201" s="3">
        <v>4</v>
      </c>
      <c r="F201" s="11" t="s">
        <v>111</v>
      </c>
      <c r="G201" s="15">
        <v>3064038</v>
      </c>
      <c r="H201" s="7">
        <v>96935962</v>
      </c>
      <c r="I201" s="7">
        <v>0</v>
      </c>
      <c r="J201" s="7">
        <v>0</v>
      </c>
      <c r="K201" s="14">
        <v>100000000</v>
      </c>
      <c r="L201" s="12">
        <v>3.06</v>
      </c>
      <c r="M201" s="5">
        <v>96.94</v>
      </c>
      <c r="N201" s="5">
        <v>0</v>
      </c>
      <c r="O201" s="5">
        <v>0</v>
      </c>
      <c r="P201" s="6">
        <v>100</v>
      </c>
      <c r="Q201" s="60" t="s">
        <v>533</v>
      </c>
      <c r="R201" s="15">
        <v>3064038</v>
      </c>
      <c r="S201" s="7">
        <v>96935962</v>
      </c>
      <c r="T201" s="7">
        <v>0</v>
      </c>
      <c r="U201" s="7">
        <v>0</v>
      </c>
      <c r="V201" s="14">
        <v>100000000</v>
      </c>
      <c r="W201" s="12">
        <v>3.06</v>
      </c>
      <c r="X201" s="5">
        <v>96.94</v>
      </c>
      <c r="Y201" s="5">
        <v>0</v>
      </c>
      <c r="Z201" s="5">
        <v>0</v>
      </c>
      <c r="AA201" s="6">
        <v>100</v>
      </c>
    </row>
    <row r="202" spans="1:27" ht="25.5" x14ac:dyDescent="0.25">
      <c r="A202" s="1">
        <v>57</v>
      </c>
      <c r="B202" s="2">
        <v>604</v>
      </c>
      <c r="C202" s="3">
        <v>45</v>
      </c>
      <c r="D202" s="3">
        <v>5</v>
      </c>
      <c r="E202" s="3">
        <v>1</v>
      </c>
      <c r="F202" s="11" t="s">
        <v>66</v>
      </c>
      <c r="G202" s="15">
        <v>12730817</v>
      </c>
      <c r="H202" s="7">
        <v>401390607</v>
      </c>
      <c r="I202" s="7">
        <v>385878576</v>
      </c>
      <c r="J202" s="7">
        <v>0</v>
      </c>
      <c r="K202" s="14">
        <v>800000000</v>
      </c>
      <c r="L202" s="12">
        <v>19</v>
      </c>
      <c r="M202" s="5">
        <v>48</v>
      </c>
      <c r="N202" s="5">
        <v>33</v>
      </c>
      <c r="O202" s="5">
        <v>0</v>
      </c>
      <c r="P202" s="6">
        <v>100</v>
      </c>
      <c r="Q202" s="60" t="s">
        <v>534</v>
      </c>
      <c r="R202" s="15">
        <v>12730817</v>
      </c>
      <c r="S202" s="7">
        <v>401390607</v>
      </c>
      <c r="T202" s="7">
        <v>385878576</v>
      </c>
      <c r="U202" s="7">
        <v>0</v>
      </c>
      <c r="V202" s="14">
        <v>800000000</v>
      </c>
      <c r="W202" s="12">
        <v>19</v>
      </c>
      <c r="X202" s="5">
        <v>48</v>
      </c>
      <c r="Y202" s="5">
        <v>33</v>
      </c>
      <c r="Z202" s="5">
        <v>0</v>
      </c>
      <c r="AA202" s="6">
        <v>100</v>
      </c>
    </row>
    <row r="203" spans="1:27" ht="25.5" x14ac:dyDescent="0.25">
      <c r="A203" s="1">
        <v>57</v>
      </c>
      <c r="B203" s="2">
        <v>604</v>
      </c>
      <c r="C203" s="3">
        <v>45</v>
      </c>
      <c r="D203" s="3">
        <v>5</v>
      </c>
      <c r="E203" s="3">
        <v>2</v>
      </c>
      <c r="F203" s="11" t="s">
        <v>191</v>
      </c>
      <c r="G203" s="15">
        <v>50423324</v>
      </c>
      <c r="H203" s="7">
        <v>24576676</v>
      </c>
      <c r="I203" s="7">
        <v>0</v>
      </c>
      <c r="J203" s="7">
        <v>0</v>
      </c>
      <c r="K203" s="14">
        <v>75000000</v>
      </c>
      <c r="L203" s="12">
        <v>67</v>
      </c>
      <c r="M203" s="5">
        <v>33</v>
      </c>
      <c r="N203" s="5">
        <v>0</v>
      </c>
      <c r="O203" s="5">
        <v>0</v>
      </c>
      <c r="P203" s="6">
        <v>100</v>
      </c>
      <c r="Q203" s="60" t="s">
        <v>541</v>
      </c>
      <c r="R203" s="15">
        <v>50423324</v>
      </c>
      <c r="S203" s="7">
        <v>24576676</v>
      </c>
      <c r="T203" s="7">
        <v>0</v>
      </c>
      <c r="U203" s="7">
        <v>0</v>
      </c>
      <c r="V203" s="14">
        <v>75000000</v>
      </c>
      <c r="W203" s="12">
        <v>67</v>
      </c>
      <c r="X203" s="5">
        <v>33</v>
      </c>
      <c r="Y203" s="5">
        <v>0</v>
      </c>
      <c r="Z203" s="5">
        <v>0</v>
      </c>
      <c r="AA203" s="6">
        <v>100</v>
      </c>
    </row>
    <row r="204" spans="1:27" ht="38.25" x14ac:dyDescent="0.25">
      <c r="A204" s="1">
        <v>57</v>
      </c>
      <c r="B204" s="2">
        <v>604</v>
      </c>
      <c r="C204" s="3">
        <v>45</v>
      </c>
      <c r="D204" s="3">
        <v>5</v>
      </c>
      <c r="E204" s="3">
        <v>3</v>
      </c>
      <c r="F204" s="11" t="s">
        <v>192</v>
      </c>
      <c r="G204" s="15">
        <v>3443984</v>
      </c>
      <c r="H204" s="7">
        <v>106285207</v>
      </c>
      <c r="I204" s="7">
        <v>149470809</v>
      </c>
      <c r="J204" s="7">
        <v>0</v>
      </c>
      <c r="K204" s="14">
        <v>259200000</v>
      </c>
      <c r="L204" s="12">
        <v>5</v>
      </c>
      <c r="M204" s="5">
        <v>40</v>
      </c>
      <c r="N204" s="5">
        <v>55</v>
      </c>
      <c r="O204" s="5">
        <v>0</v>
      </c>
      <c r="P204" s="6">
        <v>100</v>
      </c>
      <c r="Q204" s="60" t="s">
        <v>543</v>
      </c>
      <c r="R204" s="63">
        <v>3443984</v>
      </c>
      <c r="S204" s="64">
        <v>28417335.111111119</v>
      </c>
      <c r="T204" s="64">
        <v>28417335.111111119</v>
      </c>
      <c r="U204" s="64">
        <v>198921345.77777785</v>
      </c>
      <c r="V204" s="14">
        <v>259200000.00000009</v>
      </c>
      <c r="W204" s="12">
        <v>5</v>
      </c>
      <c r="X204" s="5">
        <v>40</v>
      </c>
      <c r="Y204" s="5">
        <v>55</v>
      </c>
      <c r="Z204" s="5">
        <v>0</v>
      </c>
      <c r="AA204" s="6">
        <v>100</v>
      </c>
    </row>
    <row r="205" spans="1:27" ht="38.25" x14ac:dyDescent="0.25">
      <c r="A205" s="1">
        <v>57</v>
      </c>
      <c r="B205" s="2">
        <v>604</v>
      </c>
      <c r="C205" s="3">
        <v>45</v>
      </c>
      <c r="D205" s="3">
        <v>5</v>
      </c>
      <c r="E205" s="3">
        <v>4</v>
      </c>
      <c r="F205" s="11" t="s">
        <v>193</v>
      </c>
      <c r="G205" s="15">
        <v>3365712</v>
      </c>
      <c r="H205" s="7">
        <v>103869634</v>
      </c>
      <c r="I205" s="7">
        <v>99164654</v>
      </c>
      <c r="J205" s="7">
        <v>0</v>
      </c>
      <c r="K205" s="14">
        <v>206400000</v>
      </c>
      <c r="L205" s="12">
        <v>5</v>
      </c>
      <c r="M205" s="5">
        <v>50</v>
      </c>
      <c r="N205" s="5">
        <v>45</v>
      </c>
      <c r="O205" s="5">
        <v>0</v>
      </c>
      <c r="P205" s="6">
        <v>100</v>
      </c>
      <c r="Q205" s="60" t="s">
        <v>544</v>
      </c>
      <c r="R205" s="15">
        <v>3365712</v>
      </c>
      <c r="S205" s="7">
        <v>103869634</v>
      </c>
      <c r="T205" s="7">
        <v>99164654</v>
      </c>
      <c r="U205" s="7">
        <v>0</v>
      </c>
      <c r="V205" s="14">
        <v>206400000</v>
      </c>
      <c r="W205" s="12">
        <v>5</v>
      </c>
      <c r="X205" s="5">
        <v>50</v>
      </c>
      <c r="Y205" s="5">
        <v>45</v>
      </c>
      <c r="Z205" s="5">
        <v>0</v>
      </c>
      <c r="AA205" s="6">
        <v>100</v>
      </c>
    </row>
    <row r="206" spans="1:27" ht="25.5" x14ac:dyDescent="0.25">
      <c r="A206" s="1">
        <v>57</v>
      </c>
      <c r="B206" s="2">
        <v>604</v>
      </c>
      <c r="C206" s="3">
        <v>45</v>
      </c>
      <c r="D206" s="3">
        <v>5</v>
      </c>
      <c r="E206" s="3">
        <v>5</v>
      </c>
      <c r="F206" s="11" t="s">
        <v>194</v>
      </c>
      <c r="G206" s="15">
        <v>3228736</v>
      </c>
      <c r="H206" s="7">
        <v>99642381</v>
      </c>
      <c r="I206" s="7">
        <v>77128883</v>
      </c>
      <c r="J206" s="7">
        <v>0</v>
      </c>
      <c r="K206" s="14">
        <v>180000000</v>
      </c>
      <c r="L206" s="12">
        <v>5</v>
      </c>
      <c r="M206" s="5">
        <v>55</v>
      </c>
      <c r="N206" s="5">
        <v>40</v>
      </c>
      <c r="O206" s="5">
        <v>0</v>
      </c>
      <c r="P206" s="6">
        <v>100</v>
      </c>
      <c r="Q206" s="60" t="s">
        <v>545</v>
      </c>
      <c r="R206" s="63">
        <v>3228736</v>
      </c>
      <c r="S206" s="64">
        <v>19641251.555555556</v>
      </c>
      <c r="T206" s="64">
        <v>19641251.555555556</v>
      </c>
      <c r="U206" s="64">
        <v>137488760.8888889</v>
      </c>
      <c r="V206" s="14">
        <v>180000000</v>
      </c>
      <c r="W206" s="12">
        <v>5</v>
      </c>
      <c r="X206" s="5">
        <v>55</v>
      </c>
      <c r="Y206" s="5">
        <v>40</v>
      </c>
      <c r="Z206" s="5">
        <v>0</v>
      </c>
      <c r="AA206" s="6">
        <v>100</v>
      </c>
    </row>
    <row r="207" spans="1:27" ht="38.25" x14ac:dyDescent="0.25">
      <c r="A207" s="1">
        <v>57</v>
      </c>
      <c r="B207" s="2">
        <v>604</v>
      </c>
      <c r="C207" s="3">
        <v>45</v>
      </c>
      <c r="D207" s="3">
        <v>5</v>
      </c>
      <c r="E207" s="3">
        <v>6</v>
      </c>
      <c r="F207" s="11" t="s">
        <v>195</v>
      </c>
      <c r="G207" s="15">
        <v>3467901</v>
      </c>
      <c r="H207" s="7">
        <v>107023298</v>
      </c>
      <c r="I207" s="7">
        <v>150508801</v>
      </c>
      <c r="J207" s="7">
        <v>0</v>
      </c>
      <c r="K207" s="14">
        <v>261000000</v>
      </c>
      <c r="L207" s="12">
        <v>5</v>
      </c>
      <c r="M207" s="5">
        <v>40</v>
      </c>
      <c r="N207" s="5">
        <v>55</v>
      </c>
      <c r="O207" s="5">
        <v>0</v>
      </c>
      <c r="P207" s="6">
        <v>100</v>
      </c>
      <c r="Q207" s="60" t="s">
        <v>546</v>
      </c>
      <c r="R207" s="63">
        <v>3467901</v>
      </c>
      <c r="S207" s="64">
        <v>28614677.666666657</v>
      </c>
      <c r="T207" s="64">
        <v>28614677.666666657</v>
      </c>
      <c r="U207" s="64">
        <v>200302743.6666666</v>
      </c>
      <c r="V207" s="14">
        <v>260999999.99999991</v>
      </c>
      <c r="W207" s="12">
        <v>5</v>
      </c>
      <c r="X207" s="5">
        <v>40</v>
      </c>
      <c r="Y207" s="5">
        <v>55</v>
      </c>
      <c r="Z207" s="5">
        <v>0</v>
      </c>
      <c r="AA207" s="6">
        <v>100</v>
      </c>
    </row>
    <row r="208" spans="1:27" ht="38.25" x14ac:dyDescent="0.25">
      <c r="A208" s="1">
        <v>57</v>
      </c>
      <c r="B208" s="2">
        <v>604</v>
      </c>
      <c r="C208" s="3">
        <v>45</v>
      </c>
      <c r="D208" s="3">
        <v>5</v>
      </c>
      <c r="E208" s="3">
        <v>7</v>
      </c>
      <c r="F208" s="11" t="s">
        <v>117</v>
      </c>
      <c r="G208" s="15">
        <v>3837945</v>
      </c>
      <c r="H208" s="7">
        <v>283500000</v>
      </c>
      <c r="I208" s="7">
        <v>522662055</v>
      </c>
      <c r="J208" s="7">
        <v>0</v>
      </c>
      <c r="K208" s="14">
        <v>810000000</v>
      </c>
      <c r="L208" s="12">
        <v>0.47</v>
      </c>
      <c r="M208" s="5">
        <v>35</v>
      </c>
      <c r="N208" s="5">
        <v>64.53</v>
      </c>
      <c r="O208" s="5">
        <v>0</v>
      </c>
      <c r="P208" s="6">
        <v>100</v>
      </c>
      <c r="Q208" s="60" t="s">
        <v>547</v>
      </c>
      <c r="R208" s="63">
        <v>3837945</v>
      </c>
      <c r="S208" s="64">
        <v>89573561.666666746</v>
      </c>
      <c r="T208" s="64">
        <v>89573561.666666746</v>
      </c>
      <c r="U208" s="64">
        <v>627014931.66666722</v>
      </c>
      <c r="V208" s="14">
        <v>810000000.00000072</v>
      </c>
      <c r="W208" s="12">
        <v>0.47</v>
      </c>
      <c r="X208" s="5">
        <v>35</v>
      </c>
      <c r="Y208" s="5">
        <v>64.53</v>
      </c>
      <c r="Z208" s="5">
        <v>0</v>
      </c>
      <c r="AA208" s="6">
        <v>100</v>
      </c>
    </row>
    <row r="209" spans="1:27" ht="25.5" x14ac:dyDescent="0.25">
      <c r="A209" s="1">
        <v>57</v>
      </c>
      <c r="B209" s="2">
        <v>604</v>
      </c>
      <c r="C209" s="3">
        <v>45</v>
      </c>
      <c r="D209" s="3">
        <v>5</v>
      </c>
      <c r="E209" s="3">
        <v>9</v>
      </c>
      <c r="F209" s="11" t="s">
        <v>67</v>
      </c>
      <c r="G209" s="15">
        <v>6501650</v>
      </c>
      <c r="H209" s="7">
        <v>204046725</v>
      </c>
      <c r="I209" s="7">
        <v>159451626</v>
      </c>
      <c r="J209" s="7">
        <v>0</v>
      </c>
      <c r="K209" s="14">
        <v>370000001</v>
      </c>
      <c r="L209" s="12">
        <v>3</v>
      </c>
      <c r="M209" s="5">
        <v>55</v>
      </c>
      <c r="N209" s="5">
        <v>42</v>
      </c>
      <c r="O209" s="5">
        <v>0</v>
      </c>
      <c r="P209" s="6">
        <v>100</v>
      </c>
      <c r="Q209" s="60" t="s">
        <v>548</v>
      </c>
      <c r="R209" s="15">
        <v>6501650</v>
      </c>
      <c r="S209" s="7">
        <v>204046725</v>
      </c>
      <c r="T209" s="7">
        <v>159451626</v>
      </c>
      <c r="U209" s="7">
        <v>0</v>
      </c>
      <c r="V209" s="14">
        <v>370000001</v>
      </c>
      <c r="W209" s="12">
        <v>3</v>
      </c>
      <c r="X209" s="5">
        <v>55</v>
      </c>
      <c r="Y209" s="5">
        <v>42</v>
      </c>
      <c r="Z209" s="5">
        <v>0</v>
      </c>
      <c r="AA209" s="6">
        <v>100</v>
      </c>
    </row>
    <row r="210" spans="1:27" ht="38.25" x14ac:dyDescent="0.25">
      <c r="A210" s="1">
        <v>57</v>
      </c>
      <c r="B210" s="2">
        <v>604</v>
      </c>
      <c r="C210" s="3">
        <v>45</v>
      </c>
      <c r="D210" s="3">
        <v>5</v>
      </c>
      <c r="E210" s="3">
        <v>10</v>
      </c>
      <c r="F210" s="11" t="s">
        <v>112</v>
      </c>
      <c r="G210" s="15">
        <v>3852577</v>
      </c>
      <c r="H210" s="7">
        <v>195647422</v>
      </c>
      <c r="I210" s="7">
        <v>0</v>
      </c>
      <c r="J210" s="7">
        <v>0</v>
      </c>
      <c r="K210" s="14">
        <v>199499999</v>
      </c>
      <c r="L210" s="12">
        <v>1.93</v>
      </c>
      <c r="M210" s="5">
        <v>98.07</v>
      </c>
      <c r="N210" s="5">
        <v>0</v>
      </c>
      <c r="O210" s="5">
        <v>0</v>
      </c>
      <c r="P210" s="6">
        <v>100</v>
      </c>
      <c r="Q210" s="60" t="s">
        <v>535</v>
      </c>
      <c r="R210" s="15">
        <v>3852577</v>
      </c>
      <c r="S210" s="7">
        <v>195647422</v>
      </c>
      <c r="T210" s="7">
        <v>0</v>
      </c>
      <c r="U210" s="7">
        <v>0</v>
      </c>
      <c r="V210" s="14">
        <v>199499999</v>
      </c>
      <c r="W210" s="12">
        <v>1.93</v>
      </c>
      <c r="X210" s="5">
        <v>98.07</v>
      </c>
      <c r="Y210" s="5">
        <v>0</v>
      </c>
      <c r="Z210" s="5">
        <v>0</v>
      </c>
      <c r="AA210" s="6">
        <v>100</v>
      </c>
    </row>
    <row r="211" spans="1:27" ht="38.25" x14ac:dyDescent="0.25">
      <c r="A211" s="1">
        <v>57</v>
      </c>
      <c r="B211" s="2">
        <v>604</v>
      </c>
      <c r="C211" s="3">
        <v>45</v>
      </c>
      <c r="D211" s="3">
        <v>5</v>
      </c>
      <c r="E211" s="3">
        <v>11</v>
      </c>
      <c r="F211" s="11" t="s">
        <v>113</v>
      </c>
      <c r="G211" s="15">
        <v>19849764</v>
      </c>
      <c r="H211" s="7">
        <v>171675000</v>
      </c>
      <c r="I211" s="7">
        <v>298975235</v>
      </c>
      <c r="J211" s="7">
        <v>0</v>
      </c>
      <c r="K211" s="14">
        <v>490499999</v>
      </c>
      <c r="L211" s="12">
        <v>4.05</v>
      </c>
      <c r="M211" s="5">
        <v>35</v>
      </c>
      <c r="N211" s="5">
        <v>60.95</v>
      </c>
      <c r="O211" s="5">
        <v>0</v>
      </c>
      <c r="P211" s="6">
        <v>100</v>
      </c>
      <c r="Q211" s="60" t="s">
        <v>536</v>
      </c>
      <c r="R211" s="63">
        <v>19849764</v>
      </c>
      <c r="S211" s="64">
        <v>52294470.666666642</v>
      </c>
      <c r="T211" s="64">
        <v>52294470.666666642</v>
      </c>
      <c r="U211" s="64">
        <v>366061294.66666651</v>
      </c>
      <c r="V211" s="14">
        <v>490499999.99999976</v>
      </c>
      <c r="W211" s="12">
        <v>4.05</v>
      </c>
      <c r="X211" s="5">
        <v>35</v>
      </c>
      <c r="Y211" s="5">
        <v>60.95</v>
      </c>
      <c r="Z211" s="5">
        <v>0</v>
      </c>
      <c r="AA211" s="6">
        <v>100</v>
      </c>
    </row>
    <row r="212" spans="1:27" ht="25.5" x14ac:dyDescent="0.25">
      <c r="A212" s="1">
        <v>57</v>
      </c>
      <c r="B212" s="2">
        <v>604</v>
      </c>
      <c r="C212" s="3">
        <v>45</v>
      </c>
      <c r="D212" s="3">
        <v>5</v>
      </c>
      <c r="E212" s="3">
        <v>15</v>
      </c>
      <c r="F212" s="11" t="s">
        <v>114</v>
      </c>
      <c r="G212" s="15">
        <v>11992245</v>
      </c>
      <c r="H212" s="7">
        <v>38007755</v>
      </c>
      <c r="I212" s="7">
        <v>0</v>
      </c>
      <c r="J212" s="7">
        <v>0</v>
      </c>
      <c r="K212" s="14">
        <v>50000000</v>
      </c>
      <c r="L212" s="12">
        <v>23.98</v>
      </c>
      <c r="M212" s="5">
        <v>76.02</v>
      </c>
      <c r="N212" s="5">
        <v>0</v>
      </c>
      <c r="O212" s="5">
        <v>0</v>
      </c>
      <c r="P212" s="6">
        <v>100</v>
      </c>
      <c r="Q212" s="60" t="s">
        <v>537</v>
      </c>
      <c r="R212" s="15">
        <v>11992245</v>
      </c>
      <c r="S212" s="7">
        <v>38007755</v>
      </c>
      <c r="T212" s="7">
        <v>0</v>
      </c>
      <c r="U212" s="7">
        <v>0</v>
      </c>
      <c r="V212" s="14">
        <v>50000000</v>
      </c>
      <c r="W212" s="12">
        <v>23.98</v>
      </c>
      <c r="X212" s="5">
        <v>76.02</v>
      </c>
      <c r="Y212" s="5">
        <v>0</v>
      </c>
      <c r="Z212" s="5">
        <v>0</v>
      </c>
      <c r="AA212" s="6">
        <v>100</v>
      </c>
    </row>
    <row r="213" spans="1:27" ht="25.5" x14ac:dyDescent="0.25">
      <c r="A213" s="1">
        <v>57</v>
      </c>
      <c r="B213" s="2">
        <v>604</v>
      </c>
      <c r="C213" s="3">
        <v>45</v>
      </c>
      <c r="D213" s="3">
        <v>5</v>
      </c>
      <c r="E213" s="3">
        <v>16</v>
      </c>
      <c r="F213" s="11" t="s">
        <v>115</v>
      </c>
      <c r="G213" s="15">
        <v>35998962</v>
      </c>
      <c r="H213" s="7">
        <v>314001038</v>
      </c>
      <c r="I213" s="7">
        <v>0</v>
      </c>
      <c r="J213" s="7">
        <v>0</v>
      </c>
      <c r="K213" s="14">
        <v>350000000</v>
      </c>
      <c r="L213" s="12">
        <v>10.29</v>
      </c>
      <c r="M213" s="5">
        <v>89.71</v>
      </c>
      <c r="N213" s="5">
        <v>0</v>
      </c>
      <c r="O213" s="5">
        <v>0</v>
      </c>
      <c r="P213" s="6">
        <v>100</v>
      </c>
      <c r="Q213" s="60" t="s">
        <v>538</v>
      </c>
      <c r="R213" s="15">
        <v>35998962</v>
      </c>
      <c r="S213" s="7">
        <v>314001038</v>
      </c>
      <c r="T213" s="7">
        <v>0</v>
      </c>
      <c r="U213" s="7">
        <v>0</v>
      </c>
      <c r="V213" s="14">
        <v>350000000</v>
      </c>
      <c r="W213" s="12">
        <v>10.29</v>
      </c>
      <c r="X213" s="5">
        <v>89.71</v>
      </c>
      <c r="Y213" s="5">
        <v>0</v>
      </c>
      <c r="Z213" s="5">
        <v>0</v>
      </c>
      <c r="AA213" s="6">
        <v>100</v>
      </c>
    </row>
    <row r="214" spans="1:27" ht="25.5" x14ac:dyDescent="0.25">
      <c r="A214" s="1">
        <v>57</v>
      </c>
      <c r="B214" s="2">
        <v>604</v>
      </c>
      <c r="C214" s="3">
        <v>45</v>
      </c>
      <c r="D214" s="3">
        <v>5</v>
      </c>
      <c r="E214" s="3">
        <v>18</v>
      </c>
      <c r="F214" s="11" t="s">
        <v>68</v>
      </c>
      <c r="G214" s="15">
        <v>65601664</v>
      </c>
      <c r="H214" s="7">
        <v>75659221</v>
      </c>
      <c r="I214" s="7">
        <v>18739115</v>
      </c>
      <c r="J214" s="7">
        <v>0</v>
      </c>
      <c r="K214" s="14">
        <v>160000000</v>
      </c>
      <c r="L214" s="12">
        <v>13</v>
      </c>
      <c r="M214" s="5">
        <v>45</v>
      </c>
      <c r="N214" s="5">
        <v>42</v>
      </c>
      <c r="O214" s="5">
        <v>0</v>
      </c>
      <c r="P214" s="6">
        <v>100</v>
      </c>
      <c r="Q214" s="60" t="s">
        <v>539</v>
      </c>
      <c r="R214" s="15">
        <v>65601664</v>
      </c>
      <c r="S214" s="7">
        <v>75659221</v>
      </c>
      <c r="T214" s="7">
        <v>18739115</v>
      </c>
      <c r="U214" s="7">
        <v>0</v>
      </c>
      <c r="V214" s="14">
        <v>160000000</v>
      </c>
      <c r="W214" s="12">
        <v>13</v>
      </c>
      <c r="X214" s="5">
        <v>45</v>
      </c>
      <c r="Y214" s="5">
        <v>42</v>
      </c>
      <c r="Z214" s="5">
        <v>0</v>
      </c>
      <c r="AA214" s="6">
        <v>100</v>
      </c>
    </row>
    <row r="215" spans="1:27" ht="38.25" x14ac:dyDescent="0.25">
      <c r="A215" s="1">
        <v>57</v>
      </c>
      <c r="B215" s="2">
        <v>604</v>
      </c>
      <c r="C215" s="3">
        <v>45</v>
      </c>
      <c r="D215" s="3">
        <v>5</v>
      </c>
      <c r="E215" s="3">
        <v>19</v>
      </c>
      <c r="F215" s="11" t="s">
        <v>116</v>
      </c>
      <c r="G215" s="15">
        <v>25320191</v>
      </c>
      <c r="H215" s="7">
        <v>175000000</v>
      </c>
      <c r="I215" s="7">
        <v>149679809</v>
      </c>
      <c r="J215" s="7">
        <v>0</v>
      </c>
      <c r="K215" s="14">
        <v>350000000</v>
      </c>
      <c r="L215" s="12">
        <v>7.23</v>
      </c>
      <c r="M215" s="5">
        <v>50</v>
      </c>
      <c r="N215" s="5">
        <v>42.77</v>
      </c>
      <c r="O215" s="5">
        <v>0</v>
      </c>
      <c r="P215" s="6">
        <v>100</v>
      </c>
      <c r="Q215" s="60" t="s">
        <v>540</v>
      </c>
      <c r="R215" s="15">
        <v>25320191</v>
      </c>
      <c r="S215" s="7">
        <v>175000000</v>
      </c>
      <c r="T215" s="7">
        <v>149679809</v>
      </c>
      <c r="U215" s="7">
        <v>0</v>
      </c>
      <c r="V215" s="14">
        <v>350000000</v>
      </c>
      <c r="W215" s="12">
        <v>7.23</v>
      </c>
      <c r="X215" s="5">
        <v>50</v>
      </c>
      <c r="Y215" s="5">
        <v>42.77</v>
      </c>
      <c r="Z215" s="5">
        <v>0</v>
      </c>
      <c r="AA215" s="6">
        <v>100</v>
      </c>
    </row>
    <row r="216" spans="1:27" ht="63.75" x14ac:dyDescent="0.25">
      <c r="A216" s="1">
        <v>57</v>
      </c>
      <c r="B216" s="2">
        <v>604</v>
      </c>
      <c r="C216" s="3">
        <v>45</v>
      </c>
      <c r="D216" s="3">
        <v>5</v>
      </c>
      <c r="E216" s="3">
        <v>20</v>
      </c>
      <c r="F216" s="11" t="s">
        <v>196</v>
      </c>
      <c r="G216" s="15">
        <v>67955006</v>
      </c>
      <c r="H216" s="7">
        <v>22808605</v>
      </c>
      <c r="I216" s="7">
        <v>0</v>
      </c>
      <c r="J216" s="7">
        <v>0</v>
      </c>
      <c r="K216" s="14">
        <v>90763611</v>
      </c>
      <c r="L216" s="12">
        <v>74.87</v>
      </c>
      <c r="M216" s="5">
        <v>25.13</v>
      </c>
      <c r="N216" s="5">
        <v>0</v>
      </c>
      <c r="O216" s="5">
        <v>0</v>
      </c>
      <c r="P216" s="6">
        <v>100</v>
      </c>
      <c r="Q216" s="60" t="s">
        <v>542</v>
      </c>
      <c r="R216" s="15">
        <v>67955006</v>
      </c>
      <c r="S216" s="7">
        <v>22808605</v>
      </c>
      <c r="T216" s="7">
        <v>0</v>
      </c>
      <c r="U216" s="7">
        <v>0</v>
      </c>
      <c r="V216" s="14">
        <v>90763611</v>
      </c>
      <c r="W216" s="12">
        <v>74.87</v>
      </c>
      <c r="X216" s="5">
        <v>25.13</v>
      </c>
      <c r="Y216" s="5">
        <v>0</v>
      </c>
      <c r="Z216" s="5">
        <v>0</v>
      </c>
      <c r="AA216" s="6">
        <v>100</v>
      </c>
    </row>
    <row r="217" spans="1:27" ht="25.5" x14ac:dyDescent="0.25">
      <c r="A217" s="1">
        <v>57</v>
      </c>
      <c r="B217" s="2">
        <v>604</v>
      </c>
      <c r="C217" s="3">
        <v>46</v>
      </c>
      <c r="D217" s="3">
        <v>1</v>
      </c>
      <c r="E217" s="3">
        <v>1</v>
      </c>
      <c r="F217" s="11" t="s">
        <v>118</v>
      </c>
      <c r="G217" s="15">
        <v>71280763</v>
      </c>
      <c r="H217" s="7">
        <v>18719237</v>
      </c>
      <c r="I217" s="7">
        <v>0</v>
      </c>
      <c r="J217" s="7">
        <v>0</v>
      </c>
      <c r="K217" s="14">
        <v>90000000</v>
      </c>
      <c r="L217" s="12">
        <v>79.2</v>
      </c>
      <c r="M217" s="5">
        <v>20.8</v>
      </c>
      <c r="N217" s="5">
        <v>0</v>
      </c>
      <c r="O217" s="5">
        <v>0</v>
      </c>
      <c r="P217" s="6">
        <v>100</v>
      </c>
      <c r="Q217" s="60" t="s">
        <v>549</v>
      </c>
      <c r="R217" s="15">
        <v>71280763</v>
      </c>
      <c r="S217" s="7">
        <v>18719237</v>
      </c>
      <c r="T217" s="7">
        <v>0</v>
      </c>
      <c r="U217" s="7">
        <v>0</v>
      </c>
      <c r="V217" s="14">
        <v>90000000</v>
      </c>
      <c r="W217" s="12">
        <v>79.2</v>
      </c>
      <c r="X217" s="5">
        <v>20.8</v>
      </c>
      <c r="Y217" s="5">
        <v>0</v>
      </c>
      <c r="Z217" s="5">
        <v>0</v>
      </c>
      <c r="AA217" s="6">
        <v>100</v>
      </c>
    </row>
    <row r="218" spans="1:27" ht="25.5" x14ac:dyDescent="0.25">
      <c r="A218" s="1">
        <v>57</v>
      </c>
      <c r="B218" s="2">
        <v>604</v>
      </c>
      <c r="C218" s="3">
        <v>46</v>
      </c>
      <c r="D218" s="3">
        <v>3</v>
      </c>
      <c r="E218" s="3">
        <v>2</v>
      </c>
      <c r="F218" s="11" t="s">
        <v>119</v>
      </c>
      <c r="G218" s="15">
        <v>28184400</v>
      </c>
      <c r="H218" s="7">
        <v>50000000</v>
      </c>
      <c r="I218" s="7">
        <v>21815600</v>
      </c>
      <c r="J218" s="7">
        <v>0</v>
      </c>
      <c r="K218" s="14">
        <v>100000000</v>
      </c>
      <c r="L218" s="12">
        <v>28.18</v>
      </c>
      <c r="M218" s="5">
        <v>50</v>
      </c>
      <c r="N218" s="5">
        <v>21.82</v>
      </c>
      <c r="O218" s="5">
        <v>0</v>
      </c>
      <c r="P218" s="6">
        <v>100</v>
      </c>
      <c r="Q218" s="60" t="s">
        <v>550</v>
      </c>
      <c r="R218" s="63">
        <v>28184400</v>
      </c>
      <c r="S218" s="64">
        <v>7979511.111111111</v>
      </c>
      <c r="T218" s="64">
        <v>7979511.111111111</v>
      </c>
      <c r="U218" s="64">
        <v>55856577.777777776</v>
      </c>
      <c r="V218" s="14">
        <v>100000000</v>
      </c>
      <c r="W218" s="12">
        <v>28.18</v>
      </c>
      <c r="X218" s="5">
        <v>50</v>
      </c>
      <c r="Y218" s="5">
        <v>21.82</v>
      </c>
      <c r="Z218" s="5">
        <v>0</v>
      </c>
      <c r="AA218" s="6">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workbookViewId="0">
      <pane xSplit="6" ySplit="11" topLeftCell="G12" activePane="bottomRight" state="frozen"/>
      <selection pane="topRight" activeCell="G1" sqref="G1"/>
      <selection pane="bottomLeft" activeCell="A7" sqref="A7"/>
      <selection pane="bottomRight"/>
    </sheetView>
  </sheetViews>
  <sheetFormatPr baseColWidth="10" defaultRowHeight="15" x14ac:dyDescent="0.25"/>
  <cols>
    <col min="1" max="1" width="3.140625" customWidth="1"/>
    <col min="2" max="2" width="4" customWidth="1"/>
    <col min="3" max="5" width="3.140625" customWidth="1"/>
    <col min="6" max="6" width="58.42578125" customWidth="1"/>
    <col min="7" max="7" width="14.140625" customWidth="1"/>
    <col min="8" max="9" width="13.140625" customWidth="1"/>
    <col min="10" max="10" width="11.5703125" customWidth="1"/>
    <col min="11" max="11" width="14.140625" customWidth="1"/>
    <col min="12" max="12" width="7.28515625" customWidth="1"/>
    <col min="13" max="14" width="6.28515625" customWidth="1"/>
    <col min="15" max="15" width="7.7109375" customWidth="1"/>
    <col min="16" max="16" width="7.5703125" customWidth="1"/>
    <col min="17" max="17" width="13.140625" customWidth="1"/>
  </cols>
  <sheetData>
    <row r="1" spans="1:21" s="303" customFormat="1" x14ac:dyDescent="0.25">
      <c r="A1" s="287" t="s">
        <v>623</v>
      </c>
    </row>
    <row r="2" spans="1:21" s="303" customFormat="1" x14ac:dyDescent="0.25"/>
    <row r="3" spans="1:21" s="303" customFormat="1" x14ac:dyDescent="0.25"/>
    <row r="4" spans="1:21" s="303" customFormat="1" x14ac:dyDescent="0.25"/>
    <row r="5" spans="1:21" s="303" customFormat="1" ht="15.75" thickBot="1" x14ac:dyDescent="0.3"/>
    <row r="6" spans="1:21" s="130" customFormat="1" ht="12" x14ac:dyDescent="0.25">
      <c r="A6" s="229"/>
      <c r="B6" s="230"/>
      <c r="C6" s="230"/>
      <c r="D6" s="230"/>
      <c r="E6" s="230"/>
      <c r="F6" s="231"/>
      <c r="G6" s="235"/>
      <c r="H6" s="236"/>
      <c r="I6" s="236"/>
      <c r="J6" s="232"/>
      <c r="K6" s="232"/>
      <c r="L6" s="232"/>
      <c r="M6" s="232"/>
      <c r="N6" s="232"/>
      <c r="O6" s="232"/>
      <c r="P6" s="237"/>
      <c r="Q6" s="212"/>
    </row>
    <row r="7" spans="1:21" s="128" customFormat="1" ht="12" x14ac:dyDescent="0.25">
      <c r="A7" s="430"/>
      <c r="B7" s="431"/>
      <c r="C7" s="431"/>
      <c r="D7" s="431"/>
      <c r="E7" s="431"/>
      <c r="F7" s="431"/>
      <c r="G7" s="430" t="s">
        <v>3</v>
      </c>
      <c r="H7" s="431"/>
      <c r="I7" s="431"/>
      <c r="J7" s="431"/>
      <c r="K7" s="431"/>
      <c r="L7" s="431"/>
      <c r="M7" s="431"/>
      <c r="N7" s="431"/>
      <c r="O7" s="431"/>
      <c r="P7" s="432"/>
      <c r="Q7" s="142"/>
      <c r="R7" s="142"/>
      <c r="S7" s="142"/>
      <c r="T7" s="142"/>
      <c r="U7" s="142"/>
    </row>
    <row r="8" spans="1:21" s="128" customFormat="1" ht="12" x14ac:dyDescent="0.25">
      <c r="A8" s="430"/>
      <c r="B8" s="431"/>
      <c r="C8" s="431"/>
      <c r="D8" s="431"/>
      <c r="E8" s="431"/>
      <c r="F8" s="431"/>
      <c r="G8" s="430" t="s">
        <v>622</v>
      </c>
      <c r="H8" s="431"/>
      <c r="I8" s="431"/>
      <c r="J8" s="431"/>
      <c r="K8" s="431"/>
      <c r="L8" s="431"/>
      <c r="M8" s="431"/>
      <c r="N8" s="431"/>
      <c r="O8" s="431"/>
      <c r="P8" s="432"/>
      <c r="Q8" s="142"/>
      <c r="R8" s="142"/>
      <c r="S8" s="142"/>
      <c r="T8" s="142"/>
      <c r="U8" s="142"/>
    </row>
    <row r="9" spans="1:21" s="128" customFormat="1" ht="12.75" thickBot="1" x14ac:dyDescent="0.3">
      <c r="A9" s="226"/>
      <c r="B9" s="227"/>
      <c r="C9" s="227"/>
      <c r="D9" s="227"/>
      <c r="E9" s="227"/>
      <c r="F9" s="227"/>
      <c r="G9" s="226"/>
      <c r="H9" s="238"/>
      <c r="I9" s="238"/>
      <c r="J9" s="238"/>
      <c r="K9" s="238"/>
      <c r="L9" s="238"/>
      <c r="M9" s="238"/>
      <c r="N9" s="238"/>
      <c r="O9" s="238"/>
      <c r="P9" s="239"/>
      <c r="Q9" s="169"/>
    </row>
    <row r="10" spans="1:21" s="131" customFormat="1" ht="91.5" customHeight="1" x14ac:dyDescent="0.25">
      <c r="A10" s="290" t="s">
        <v>5</v>
      </c>
      <c r="B10" s="291" t="s">
        <v>6</v>
      </c>
      <c r="C10" s="291" t="s">
        <v>7</v>
      </c>
      <c r="D10" s="291" t="s">
        <v>10</v>
      </c>
      <c r="E10" s="291" t="s">
        <v>34</v>
      </c>
      <c r="F10" s="292" t="s">
        <v>33</v>
      </c>
      <c r="G10" s="427" t="s">
        <v>32</v>
      </c>
      <c r="H10" s="428"/>
      <c r="I10" s="428"/>
      <c r="J10" s="428"/>
      <c r="K10" s="429"/>
      <c r="L10" s="465" t="s">
        <v>600</v>
      </c>
      <c r="M10" s="466"/>
      <c r="N10" s="466"/>
      <c r="O10" s="466"/>
      <c r="P10" s="467"/>
      <c r="Q10" s="286"/>
    </row>
    <row r="11" spans="1:21" s="128" customFormat="1" ht="12" x14ac:dyDescent="0.25">
      <c r="A11" s="293"/>
      <c r="B11" s="294"/>
      <c r="C11" s="294"/>
      <c r="D11" s="294"/>
      <c r="E11" s="294"/>
      <c r="F11" s="295"/>
      <c r="G11" s="89">
        <v>2017</v>
      </c>
      <c r="H11" s="90">
        <v>2018</v>
      </c>
      <c r="I11" s="90">
        <v>2019</v>
      </c>
      <c r="J11" s="91" t="s">
        <v>8</v>
      </c>
      <c r="K11" s="92" t="s">
        <v>9</v>
      </c>
      <c r="L11" s="89">
        <v>2017</v>
      </c>
      <c r="M11" s="90">
        <v>2018</v>
      </c>
      <c r="N11" s="90">
        <v>2019</v>
      </c>
      <c r="O11" s="91" t="s">
        <v>8</v>
      </c>
      <c r="P11" s="92" t="s">
        <v>9</v>
      </c>
      <c r="Q11" s="213"/>
    </row>
    <row r="12" spans="1:21" ht="24.75" customHeight="1" x14ac:dyDescent="0.25">
      <c r="A12" s="179">
        <v>57</v>
      </c>
      <c r="B12" s="305">
        <v>604</v>
      </c>
      <c r="C12" s="306">
        <v>16</v>
      </c>
      <c r="D12" s="306">
        <v>12</v>
      </c>
      <c r="E12" s="306">
        <v>9</v>
      </c>
      <c r="F12" s="307" t="s">
        <v>136</v>
      </c>
      <c r="G12" s="126">
        <v>193003829</v>
      </c>
      <c r="H12" s="126">
        <v>506996171</v>
      </c>
      <c r="I12" s="308">
        <v>300000000</v>
      </c>
      <c r="J12" s="126">
        <v>0</v>
      </c>
      <c r="K12" s="126">
        <v>1000000000</v>
      </c>
      <c r="L12" s="309">
        <v>20</v>
      </c>
      <c r="M12" s="309">
        <v>50</v>
      </c>
      <c r="N12" s="309">
        <v>30</v>
      </c>
      <c r="O12" s="309">
        <v>0</v>
      </c>
      <c r="P12" s="310">
        <v>100</v>
      </c>
    </row>
    <row r="13" spans="1:21" s="296" customFormat="1" ht="24" x14ac:dyDescent="0.25">
      <c r="A13" s="311">
        <v>57</v>
      </c>
      <c r="B13" s="312">
        <v>604</v>
      </c>
      <c r="C13" s="313">
        <v>22</v>
      </c>
      <c r="D13" s="313">
        <v>14</v>
      </c>
      <c r="E13" s="313">
        <v>21</v>
      </c>
      <c r="F13" s="314" t="s">
        <v>594</v>
      </c>
      <c r="G13" s="315">
        <v>475320754.4318254</v>
      </c>
      <c r="H13" s="118">
        <v>665554925.5681746</v>
      </c>
      <c r="I13" s="118">
        <v>645321340</v>
      </c>
      <c r="J13" s="118">
        <v>0</v>
      </c>
      <c r="K13" s="126">
        <v>1786197020.2315395</v>
      </c>
      <c r="L13" s="309">
        <v>25</v>
      </c>
      <c r="M13" s="309">
        <v>39</v>
      </c>
      <c r="N13" s="309">
        <v>36</v>
      </c>
      <c r="O13" s="309">
        <v>0</v>
      </c>
      <c r="P13" s="310">
        <v>100</v>
      </c>
    </row>
    <row r="14" spans="1:21" x14ac:dyDescent="0.25">
      <c r="F14" s="288" t="s">
        <v>162</v>
      </c>
      <c r="G14" s="289">
        <f>SUM(G12:G13)</f>
        <v>668324583.4318254</v>
      </c>
      <c r="H14" s="289">
        <f>SUM(H12:H13)</f>
        <v>1172551096.5681746</v>
      </c>
      <c r="I14" s="289">
        <f>SUM(I12:I13)</f>
        <v>945321340</v>
      </c>
      <c r="J14" s="289">
        <f>SUM(J12:J13)</f>
        <v>0</v>
      </c>
      <c r="K14" s="289">
        <f>SUM(K12:K13)</f>
        <v>2786197020.2315397</v>
      </c>
    </row>
    <row r="19" spans="7:7" x14ac:dyDescent="0.25">
      <c r="G19" s="298"/>
    </row>
  </sheetData>
  <autoFilter ref="A11:U14"/>
  <mergeCells count="6">
    <mergeCell ref="A7:F7"/>
    <mergeCell ref="G7:P7"/>
    <mergeCell ref="A8:F8"/>
    <mergeCell ref="G8:P8"/>
    <mergeCell ref="G10:K10"/>
    <mergeCell ref="L10:P10"/>
  </mergeCells>
  <conditionalFormatting sqref="A7:A8">
    <cfRule type="cellIs" dxfId="7" priority="3" stopIfTrue="1" operator="equal">
      <formula>"NO"</formula>
    </cfRule>
  </conditionalFormatting>
  <conditionalFormatting sqref="G7">
    <cfRule type="cellIs" dxfId="6" priority="2" stopIfTrue="1" operator="equal">
      <formula>"NO"</formula>
    </cfRule>
  </conditionalFormatting>
  <conditionalFormatting sqref="G8">
    <cfRule type="cellIs" dxfId="5" priority="1" stopIfTrue="1" operator="equal">
      <formula>"NO"</formula>
    </cfRule>
  </conditionalFormatting>
  <printOptions horizontalCentered="1"/>
  <pageMargins left="0.31496062992125984" right="0.31496062992125984" top="0.47244094488188981" bottom="0.47244094488188981" header="0.31496062992125984" footer="0.31496062992125984"/>
  <pageSetup paperSize="5" scale="7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workbookViewId="0">
      <selection activeCell="C25" sqref="C25"/>
    </sheetView>
  </sheetViews>
  <sheetFormatPr baseColWidth="10" defaultRowHeight="15" x14ac:dyDescent="0.25"/>
  <cols>
    <col min="1" max="1" width="22.140625" style="297" customWidth="1"/>
    <col min="2" max="2" width="18" style="297" customWidth="1"/>
    <col min="3" max="5" width="22.140625" style="297" customWidth="1"/>
    <col min="6" max="6" width="25" style="297" customWidth="1"/>
    <col min="7" max="16384" width="11.42578125" style="297"/>
  </cols>
  <sheetData>
    <row r="1" spans="1:6" x14ac:dyDescent="0.25">
      <c r="A1" s="299" t="s">
        <v>606</v>
      </c>
    </row>
    <row r="2" spans="1:6" x14ac:dyDescent="0.25">
      <c r="A2" s="299"/>
    </row>
    <row r="3" spans="1:6" ht="25.5" x14ac:dyDescent="0.25">
      <c r="A3" s="300" t="s">
        <v>607</v>
      </c>
      <c r="B3" s="300" t="s">
        <v>608</v>
      </c>
      <c r="C3" s="300" t="s">
        <v>609</v>
      </c>
      <c r="D3" s="300" t="s">
        <v>610</v>
      </c>
      <c r="E3" s="300" t="s">
        <v>611</v>
      </c>
      <c r="F3" s="300" t="s">
        <v>612</v>
      </c>
    </row>
    <row r="4" spans="1:6" ht="81.75" customHeight="1" x14ac:dyDescent="0.25">
      <c r="A4" s="468" t="s">
        <v>613</v>
      </c>
      <c r="B4" s="468" t="s">
        <v>614</v>
      </c>
      <c r="C4" s="301" t="s">
        <v>615</v>
      </c>
      <c r="D4" s="468" t="s">
        <v>616</v>
      </c>
      <c r="E4" s="468" t="s">
        <v>617</v>
      </c>
      <c r="F4" s="468" t="s">
        <v>618</v>
      </c>
    </row>
    <row r="5" spans="1:6" x14ac:dyDescent="0.25">
      <c r="A5" s="469"/>
      <c r="B5" s="469"/>
      <c r="C5" s="302">
        <v>2435000000</v>
      </c>
      <c r="D5" s="469"/>
      <c r="E5" s="469"/>
      <c r="F5" s="469"/>
    </row>
    <row r="6" spans="1:6" ht="82.5" customHeight="1" x14ac:dyDescent="0.25">
      <c r="A6" s="468" t="s">
        <v>619</v>
      </c>
      <c r="B6" s="468" t="s">
        <v>614</v>
      </c>
      <c r="C6" s="301" t="s">
        <v>615</v>
      </c>
      <c r="D6" s="468" t="s">
        <v>616</v>
      </c>
      <c r="E6" s="468" t="s">
        <v>620</v>
      </c>
      <c r="F6" s="468" t="s">
        <v>621</v>
      </c>
    </row>
    <row r="7" spans="1:6" x14ac:dyDescent="0.25">
      <c r="A7" s="469"/>
      <c r="B7" s="469"/>
      <c r="C7" s="302">
        <v>65000000</v>
      </c>
      <c r="D7" s="469"/>
      <c r="E7" s="469"/>
      <c r="F7" s="469"/>
    </row>
  </sheetData>
  <mergeCells count="10">
    <mergeCell ref="A4:A5"/>
    <mergeCell ref="B4:B5"/>
    <mergeCell ref="D4:D5"/>
    <mergeCell ref="E4:E5"/>
    <mergeCell ref="F4:F5"/>
    <mergeCell ref="A6:A7"/>
    <mergeCell ref="B6:B7"/>
    <mergeCell ref="D6:D7"/>
    <mergeCell ref="E6:E7"/>
    <mergeCell ref="F6:F7"/>
  </mergeCells>
  <pageMargins left="0.70866141732283472" right="0.70866141732283472" top="0.74803149606299213" bottom="0.74803149606299213" header="0.31496062992125984" footer="0.31496062992125984"/>
  <pageSetup paperSize="9" scale="9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1"/>
  <sheetViews>
    <sheetView tabSelected="1" topLeftCell="A293" zoomScaleNormal="100" workbookViewId="0">
      <selection activeCell="F335" sqref="F335"/>
    </sheetView>
  </sheetViews>
  <sheetFormatPr baseColWidth="10" defaultRowHeight="13.5" x14ac:dyDescent="0.25"/>
  <cols>
    <col min="1" max="1" width="4.5703125" style="324" bestFit="1" customWidth="1"/>
    <col min="2" max="2" width="5.140625" style="324" customWidth="1"/>
    <col min="3" max="5" width="3.7109375" style="324" bestFit="1" customWidth="1"/>
    <col min="6" max="6" width="83.7109375" style="324" customWidth="1"/>
    <col min="7" max="7" width="13.7109375" style="425" bestFit="1" customWidth="1"/>
    <col min="8" max="8" width="11.7109375" style="425" customWidth="1"/>
    <col min="9" max="9" width="18" style="424" bestFit="1" customWidth="1"/>
    <col min="10" max="10" width="15.7109375" style="424" bestFit="1" customWidth="1"/>
    <col min="11" max="11" width="14.7109375" style="324" bestFit="1" customWidth="1"/>
    <col min="12" max="13" width="15.7109375" style="324" bestFit="1" customWidth="1"/>
    <col min="14" max="14" width="14.7109375" style="324" bestFit="1" customWidth="1"/>
    <col min="15" max="16384" width="11.42578125" style="324"/>
  </cols>
  <sheetData>
    <row r="1" spans="1:14" s="499" customFormat="1" ht="14.25" x14ac:dyDescent="0.3">
      <c r="A1" s="475" t="s">
        <v>3</v>
      </c>
      <c r="B1" s="475"/>
      <c r="C1" s="475"/>
      <c r="D1" s="475"/>
      <c r="E1" s="475"/>
      <c r="F1" s="475"/>
      <c r="G1" s="475"/>
      <c r="H1" s="475"/>
      <c r="I1" s="475"/>
      <c r="J1" s="475"/>
      <c r="K1" s="475"/>
      <c r="L1" s="475"/>
      <c r="M1" s="475"/>
      <c r="N1" s="475"/>
    </row>
    <row r="2" spans="1:14" s="499" customFormat="1" ht="14.25" x14ac:dyDescent="0.3">
      <c r="A2" s="475" t="s">
        <v>4</v>
      </c>
      <c r="B2" s="475"/>
      <c r="C2" s="475"/>
      <c r="D2" s="475"/>
      <c r="E2" s="475"/>
      <c r="F2" s="475"/>
      <c r="G2" s="475"/>
      <c r="H2" s="475"/>
      <c r="I2" s="475"/>
      <c r="J2" s="475"/>
      <c r="K2" s="475"/>
      <c r="L2" s="475"/>
      <c r="M2" s="475"/>
      <c r="N2" s="475"/>
    </row>
    <row r="3" spans="1:14" s="499" customFormat="1" ht="14.25" thickBot="1" x14ac:dyDescent="0.3">
      <c r="A3" s="476"/>
      <c r="B3" s="476"/>
      <c r="C3" s="476"/>
      <c r="D3" s="476"/>
      <c r="E3" s="476"/>
      <c r="F3" s="476"/>
      <c r="G3" s="476"/>
      <c r="H3" s="476"/>
      <c r="I3" s="476"/>
      <c r="J3" s="476"/>
      <c r="K3" s="476"/>
      <c r="L3" s="476"/>
      <c r="M3" s="476"/>
      <c r="N3" s="476"/>
    </row>
    <row r="4" spans="1:14" ht="15.75" thickTop="1" x14ac:dyDescent="0.25">
      <c r="A4" s="511" t="s">
        <v>5</v>
      </c>
      <c r="B4" s="509" t="s">
        <v>6</v>
      </c>
      <c r="C4" s="509" t="s">
        <v>7</v>
      </c>
      <c r="D4" s="509" t="s">
        <v>10</v>
      </c>
      <c r="E4" s="509" t="s">
        <v>34</v>
      </c>
      <c r="F4" s="474" t="s">
        <v>33</v>
      </c>
      <c r="G4" s="473" t="s">
        <v>837</v>
      </c>
      <c r="H4" s="473"/>
      <c r="I4" s="473"/>
      <c r="J4" s="473"/>
      <c r="K4" s="473"/>
      <c r="L4" s="474" t="s">
        <v>843</v>
      </c>
      <c r="M4" s="474"/>
      <c r="N4" s="512"/>
    </row>
    <row r="5" spans="1:14" s="501" customFormat="1" ht="78" customHeight="1" x14ac:dyDescent="0.25">
      <c r="A5" s="513"/>
      <c r="B5" s="510"/>
      <c r="C5" s="510"/>
      <c r="D5" s="510"/>
      <c r="E5" s="510"/>
      <c r="F5" s="477"/>
      <c r="G5" s="322" t="s">
        <v>836</v>
      </c>
      <c r="H5" s="323" t="s">
        <v>849</v>
      </c>
      <c r="I5" s="322" t="s">
        <v>838</v>
      </c>
      <c r="J5" s="500" t="s">
        <v>839</v>
      </c>
      <c r="K5" s="500" t="s">
        <v>840</v>
      </c>
      <c r="L5" s="500" t="s">
        <v>841</v>
      </c>
      <c r="M5" s="500" t="s">
        <v>842</v>
      </c>
      <c r="N5" s="514" t="s">
        <v>840</v>
      </c>
    </row>
    <row r="6" spans="1:14" s="424" customFormat="1" x14ac:dyDescent="0.25">
      <c r="A6" s="515">
        <v>81</v>
      </c>
      <c r="B6" s="327">
        <v>107</v>
      </c>
      <c r="C6" s="327">
        <v>23</v>
      </c>
      <c r="D6" s="327">
        <v>0</v>
      </c>
      <c r="E6" s="327">
        <v>39</v>
      </c>
      <c r="F6" s="328" t="s">
        <v>1086</v>
      </c>
      <c r="G6" s="329">
        <v>5402588</v>
      </c>
      <c r="H6" s="330"/>
      <c r="I6" s="330">
        <v>5402588</v>
      </c>
      <c r="J6" s="330">
        <v>1676252</v>
      </c>
      <c r="K6" s="330">
        <v>0</v>
      </c>
      <c r="L6" s="330">
        <v>5402588</v>
      </c>
      <c r="M6" s="330">
        <v>1676252</v>
      </c>
      <c r="N6" s="398">
        <v>0</v>
      </c>
    </row>
    <row r="7" spans="1:14" s="424" customFormat="1" x14ac:dyDescent="0.25">
      <c r="A7" s="515">
        <v>20</v>
      </c>
      <c r="B7" s="327">
        <v>301</v>
      </c>
      <c r="C7" s="327">
        <v>16</v>
      </c>
      <c r="D7" s="327">
        <v>0</v>
      </c>
      <c r="E7" s="327">
        <v>10</v>
      </c>
      <c r="F7" s="328" t="s">
        <v>667</v>
      </c>
      <c r="G7" s="329">
        <v>22400000</v>
      </c>
      <c r="H7" s="330"/>
      <c r="I7" s="330">
        <v>62400000</v>
      </c>
      <c r="J7" s="330">
        <v>94800000</v>
      </c>
      <c r="K7" s="330">
        <v>72010641.180000007</v>
      </c>
      <c r="L7" s="330">
        <v>62400000</v>
      </c>
      <c r="M7" s="330">
        <v>94800000</v>
      </c>
      <c r="N7" s="398">
        <v>72010641.180000007</v>
      </c>
    </row>
    <row r="8" spans="1:14" s="424" customFormat="1" x14ac:dyDescent="0.25">
      <c r="A8" s="515">
        <v>80</v>
      </c>
      <c r="B8" s="327">
        <v>310</v>
      </c>
      <c r="C8" s="327">
        <v>38</v>
      </c>
      <c r="D8" s="327">
        <v>0</v>
      </c>
      <c r="E8" s="327">
        <v>11</v>
      </c>
      <c r="F8" s="328" t="s">
        <v>708</v>
      </c>
      <c r="G8" s="329">
        <v>2161796</v>
      </c>
      <c r="H8" s="330"/>
      <c r="I8" s="330">
        <v>2161796</v>
      </c>
      <c r="J8" s="330">
        <v>34118714</v>
      </c>
      <c r="K8" s="330">
        <v>30063910</v>
      </c>
      <c r="L8" s="331">
        <v>2161796</v>
      </c>
      <c r="M8" s="331">
        <v>34118714</v>
      </c>
      <c r="N8" s="516">
        <v>30063910</v>
      </c>
    </row>
    <row r="9" spans="1:14" s="424" customFormat="1" x14ac:dyDescent="0.25">
      <c r="A9" s="515">
        <v>80</v>
      </c>
      <c r="B9" s="327">
        <v>310</v>
      </c>
      <c r="C9" s="327">
        <v>38</v>
      </c>
      <c r="D9" s="327">
        <v>0</v>
      </c>
      <c r="E9" s="327">
        <v>12</v>
      </c>
      <c r="F9" s="328" t="s">
        <v>709</v>
      </c>
      <c r="G9" s="329">
        <v>3573124</v>
      </c>
      <c r="H9" s="330"/>
      <c r="I9" s="330">
        <v>3573124</v>
      </c>
      <c r="J9" s="330">
        <v>56563093</v>
      </c>
      <c r="K9" s="330">
        <v>47056150</v>
      </c>
      <c r="L9" s="331">
        <v>3573124</v>
      </c>
      <c r="M9" s="331">
        <v>56563093</v>
      </c>
      <c r="N9" s="516">
        <v>47056150</v>
      </c>
    </row>
    <row r="10" spans="1:14" s="424" customFormat="1" ht="27" x14ac:dyDescent="0.25">
      <c r="A10" s="515">
        <v>81</v>
      </c>
      <c r="B10" s="327">
        <v>317</v>
      </c>
      <c r="C10" s="327">
        <v>62</v>
      </c>
      <c r="D10" s="327">
        <v>0</v>
      </c>
      <c r="E10" s="327">
        <v>31</v>
      </c>
      <c r="F10" s="328" t="s">
        <v>1066</v>
      </c>
      <c r="G10" s="329">
        <v>23902673</v>
      </c>
      <c r="H10" s="330"/>
      <c r="I10" s="330">
        <v>23902673</v>
      </c>
      <c r="J10" s="330">
        <v>0</v>
      </c>
      <c r="K10" s="330">
        <v>0</v>
      </c>
      <c r="L10" s="330">
        <v>23902673</v>
      </c>
      <c r="M10" s="330">
        <v>0</v>
      </c>
      <c r="N10" s="398">
        <v>0</v>
      </c>
    </row>
    <row r="11" spans="1:14" s="424" customFormat="1" ht="27" x14ac:dyDescent="0.25">
      <c r="A11" s="515">
        <v>81</v>
      </c>
      <c r="B11" s="327">
        <v>317</v>
      </c>
      <c r="C11" s="327">
        <v>62</v>
      </c>
      <c r="D11" s="327">
        <v>0</v>
      </c>
      <c r="E11" s="327">
        <v>34</v>
      </c>
      <c r="F11" s="328" t="s">
        <v>1068</v>
      </c>
      <c r="G11" s="329">
        <v>23902673</v>
      </c>
      <c r="H11" s="330"/>
      <c r="I11" s="330">
        <v>23902673</v>
      </c>
      <c r="J11" s="330">
        <v>0</v>
      </c>
      <c r="K11" s="330">
        <v>0</v>
      </c>
      <c r="L11" s="330">
        <v>23902673</v>
      </c>
      <c r="M11" s="330">
        <v>0</v>
      </c>
      <c r="N11" s="398">
        <v>0</v>
      </c>
    </row>
    <row r="12" spans="1:14" s="424" customFormat="1" x14ac:dyDescent="0.25">
      <c r="A12" s="515">
        <v>5</v>
      </c>
      <c r="B12" s="327">
        <v>320</v>
      </c>
      <c r="C12" s="327">
        <v>23</v>
      </c>
      <c r="D12" s="327">
        <v>2</v>
      </c>
      <c r="E12" s="327">
        <v>1</v>
      </c>
      <c r="F12" s="328" t="s">
        <v>1045</v>
      </c>
      <c r="G12" s="329">
        <v>24289790</v>
      </c>
      <c r="H12" s="330"/>
      <c r="I12" s="330">
        <v>24289790</v>
      </c>
      <c r="J12" s="330">
        <v>0</v>
      </c>
      <c r="K12" s="330">
        <v>0</v>
      </c>
      <c r="L12" s="330">
        <v>24289790</v>
      </c>
      <c r="M12" s="330">
        <v>0</v>
      </c>
      <c r="N12" s="398">
        <v>0</v>
      </c>
    </row>
    <row r="13" spans="1:14" s="424" customFormat="1" x14ac:dyDescent="0.25">
      <c r="A13" s="515">
        <v>5</v>
      </c>
      <c r="B13" s="327">
        <v>320</v>
      </c>
      <c r="C13" s="327">
        <v>24</v>
      </c>
      <c r="D13" s="327">
        <v>7</v>
      </c>
      <c r="E13" s="327">
        <v>1</v>
      </c>
      <c r="F13" s="328" t="s">
        <v>1047</v>
      </c>
      <c r="G13" s="329">
        <v>12057552</v>
      </c>
      <c r="H13" s="330"/>
      <c r="I13" s="330">
        <v>12057552</v>
      </c>
      <c r="J13" s="330">
        <v>0</v>
      </c>
      <c r="K13" s="330">
        <v>0</v>
      </c>
      <c r="L13" s="330">
        <v>12057552</v>
      </c>
      <c r="M13" s="330">
        <v>0</v>
      </c>
      <c r="N13" s="398">
        <v>0</v>
      </c>
    </row>
    <row r="14" spans="1:14" s="424" customFormat="1" x14ac:dyDescent="0.25">
      <c r="A14" s="515">
        <v>50</v>
      </c>
      <c r="B14" s="327">
        <v>321</v>
      </c>
      <c r="C14" s="327">
        <v>19</v>
      </c>
      <c r="D14" s="327">
        <v>0</v>
      </c>
      <c r="E14" s="327">
        <v>6</v>
      </c>
      <c r="F14" s="328" t="s">
        <v>955</v>
      </c>
      <c r="G14" s="329">
        <v>2000000</v>
      </c>
      <c r="H14" s="330"/>
      <c r="I14" s="330">
        <v>2000000</v>
      </c>
      <c r="J14" s="330">
        <v>0</v>
      </c>
      <c r="K14" s="330">
        <v>0</v>
      </c>
      <c r="L14" s="330">
        <v>2000000</v>
      </c>
      <c r="M14" s="330">
        <v>0</v>
      </c>
      <c r="N14" s="398">
        <v>0</v>
      </c>
    </row>
    <row r="15" spans="1:14" s="424" customFormat="1" ht="27" x14ac:dyDescent="0.25">
      <c r="A15" s="515">
        <v>30</v>
      </c>
      <c r="B15" s="327">
        <v>325</v>
      </c>
      <c r="C15" s="327">
        <v>72</v>
      </c>
      <c r="D15" s="327">
        <v>0</v>
      </c>
      <c r="E15" s="327">
        <v>54</v>
      </c>
      <c r="F15" s="328" t="s">
        <v>964</v>
      </c>
      <c r="G15" s="329">
        <v>1000000</v>
      </c>
      <c r="H15" s="330"/>
      <c r="I15" s="330">
        <v>1000000</v>
      </c>
      <c r="J15" s="330">
        <v>108000</v>
      </c>
      <c r="K15" s="330">
        <v>0</v>
      </c>
      <c r="L15" s="330">
        <v>1000000</v>
      </c>
      <c r="M15" s="330">
        <v>108000</v>
      </c>
      <c r="N15" s="398">
        <v>0</v>
      </c>
    </row>
    <row r="16" spans="1:14" s="424" customFormat="1" ht="27" x14ac:dyDescent="0.25">
      <c r="A16" s="515">
        <v>30</v>
      </c>
      <c r="B16" s="327">
        <v>325</v>
      </c>
      <c r="C16" s="327">
        <v>72</v>
      </c>
      <c r="D16" s="327">
        <v>0</v>
      </c>
      <c r="E16" s="327">
        <v>62</v>
      </c>
      <c r="F16" s="328" t="s">
        <v>965</v>
      </c>
      <c r="G16" s="329">
        <v>80000000</v>
      </c>
      <c r="H16" s="330"/>
      <c r="I16" s="330">
        <v>80000000</v>
      </c>
      <c r="J16" s="330">
        <v>0</v>
      </c>
      <c r="K16" s="330">
        <v>0</v>
      </c>
      <c r="L16" s="330">
        <v>80000000</v>
      </c>
      <c r="M16" s="330">
        <v>0</v>
      </c>
      <c r="N16" s="398">
        <v>0</v>
      </c>
    </row>
    <row r="17" spans="1:14" s="424" customFormat="1" x14ac:dyDescent="0.25">
      <c r="A17" s="515">
        <v>30</v>
      </c>
      <c r="B17" s="327">
        <v>325</v>
      </c>
      <c r="C17" s="327">
        <v>72</v>
      </c>
      <c r="D17" s="327">
        <v>0</v>
      </c>
      <c r="E17" s="327">
        <v>73</v>
      </c>
      <c r="F17" s="328" t="s">
        <v>966</v>
      </c>
      <c r="G17" s="329">
        <v>500000</v>
      </c>
      <c r="H17" s="330"/>
      <c r="I17" s="330">
        <v>500000</v>
      </c>
      <c r="J17" s="330">
        <v>0</v>
      </c>
      <c r="K17" s="330">
        <v>0</v>
      </c>
      <c r="L17" s="330">
        <v>500000</v>
      </c>
      <c r="M17" s="330">
        <v>0</v>
      </c>
      <c r="N17" s="398">
        <v>0</v>
      </c>
    </row>
    <row r="18" spans="1:14" s="424" customFormat="1" x14ac:dyDescent="0.25">
      <c r="A18" s="515">
        <v>30</v>
      </c>
      <c r="B18" s="327">
        <v>325</v>
      </c>
      <c r="C18" s="327">
        <v>72</v>
      </c>
      <c r="D18" s="327">
        <v>0</v>
      </c>
      <c r="E18" s="327">
        <v>79</v>
      </c>
      <c r="F18" s="328" t="s">
        <v>967</v>
      </c>
      <c r="G18" s="329">
        <v>75000000</v>
      </c>
      <c r="H18" s="330"/>
      <c r="I18" s="330">
        <v>75000000</v>
      </c>
      <c r="J18" s="330">
        <v>0</v>
      </c>
      <c r="K18" s="330">
        <v>0</v>
      </c>
      <c r="L18" s="330">
        <v>75000000</v>
      </c>
      <c r="M18" s="330">
        <v>0</v>
      </c>
      <c r="N18" s="398">
        <v>0</v>
      </c>
    </row>
    <row r="19" spans="1:14" s="424" customFormat="1" ht="27" x14ac:dyDescent="0.25">
      <c r="A19" s="515">
        <v>30</v>
      </c>
      <c r="B19" s="327">
        <v>325</v>
      </c>
      <c r="C19" s="327">
        <v>72</v>
      </c>
      <c r="D19" s="327">
        <v>0</v>
      </c>
      <c r="E19" s="327">
        <v>80</v>
      </c>
      <c r="F19" s="328" t="s">
        <v>968</v>
      </c>
      <c r="G19" s="329">
        <v>80500000</v>
      </c>
      <c r="H19" s="330"/>
      <c r="I19" s="330">
        <v>80500000</v>
      </c>
      <c r="J19" s="330">
        <v>0</v>
      </c>
      <c r="K19" s="330">
        <v>0</v>
      </c>
      <c r="L19" s="330">
        <v>80500000</v>
      </c>
      <c r="M19" s="330">
        <v>0</v>
      </c>
      <c r="N19" s="398">
        <v>0</v>
      </c>
    </row>
    <row r="20" spans="1:14" s="424" customFormat="1" x14ac:dyDescent="0.25">
      <c r="A20" s="515">
        <v>30</v>
      </c>
      <c r="B20" s="327">
        <v>325</v>
      </c>
      <c r="C20" s="327">
        <v>72</v>
      </c>
      <c r="D20" s="327">
        <v>0</v>
      </c>
      <c r="E20" s="327">
        <v>81</v>
      </c>
      <c r="F20" s="328" t="s">
        <v>969</v>
      </c>
      <c r="G20" s="329">
        <v>100000000</v>
      </c>
      <c r="H20" s="330"/>
      <c r="I20" s="330">
        <v>100000000</v>
      </c>
      <c r="J20" s="330">
        <v>0</v>
      </c>
      <c r="K20" s="330">
        <v>0</v>
      </c>
      <c r="L20" s="330">
        <v>100000000</v>
      </c>
      <c r="M20" s="330">
        <v>0</v>
      </c>
      <c r="N20" s="398">
        <v>0</v>
      </c>
    </row>
    <row r="21" spans="1:14" s="424" customFormat="1" x14ac:dyDescent="0.25">
      <c r="A21" s="515">
        <v>30</v>
      </c>
      <c r="B21" s="327">
        <v>325</v>
      </c>
      <c r="C21" s="327">
        <v>72</v>
      </c>
      <c r="D21" s="327">
        <v>0</v>
      </c>
      <c r="E21" s="327">
        <v>82</v>
      </c>
      <c r="F21" s="328" t="s">
        <v>970</v>
      </c>
      <c r="G21" s="329">
        <v>80000000</v>
      </c>
      <c r="H21" s="330"/>
      <c r="I21" s="330">
        <v>80000000</v>
      </c>
      <c r="J21" s="330">
        <v>0</v>
      </c>
      <c r="K21" s="330">
        <v>0</v>
      </c>
      <c r="L21" s="330">
        <v>80000000</v>
      </c>
      <c r="M21" s="330">
        <v>0</v>
      </c>
      <c r="N21" s="398">
        <v>0</v>
      </c>
    </row>
    <row r="22" spans="1:14" s="424" customFormat="1" x14ac:dyDescent="0.25">
      <c r="A22" s="515">
        <v>30</v>
      </c>
      <c r="B22" s="327">
        <v>325</v>
      </c>
      <c r="C22" s="327">
        <v>72</v>
      </c>
      <c r="D22" s="327">
        <v>0</v>
      </c>
      <c r="E22" s="327">
        <v>83</v>
      </c>
      <c r="F22" s="328" t="s">
        <v>971</v>
      </c>
      <c r="G22" s="329">
        <v>32194038</v>
      </c>
      <c r="H22" s="330"/>
      <c r="I22" s="330">
        <v>32194038</v>
      </c>
      <c r="J22" s="330">
        <v>0</v>
      </c>
      <c r="K22" s="330">
        <v>0</v>
      </c>
      <c r="L22" s="330">
        <v>32194038</v>
      </c>
      <c r="M22" s="330">
        <v>0</v>
      </c>
      <c r="N22" s="398">
        <v>0</v>
      </c>
    </row>
    <row r="23" spans="1:14" s="424" customFormat="1" x14ac:dyDescent="0.25">
      <c r="A23" s="515">
        <v>30</v>
      </c>
      <c r="B23" s="327">
        <v>325</v>
      </c>
      <c r="C23" s="327">
        <v>72</v>
      </c>
      <c r="D23" s="327">
        <v>0</v>
      </c>
      <c r="E23" s="327">
        <v>84</v>
      </c>
      <c r="F23" s="328" t="s">
        <v>972</v>
      </c>
      <c r="G23" s="329">
        <v>40000000</v>
      </c>
      <c r="H23" s="330"/>
      <c r="I23" s="330">
        <v>40000000</v>
      </c>
      <c r="J23" s="330">
        <v>0</v>
      </c>
      <c r="K23" s="330">
        <v>0</v>
      </c>
      <c r="L23" s="330">
        <v>40000000</v>
      </c>
      <c r="M23" s="330">
        <v>0</v>
      </c>
      <c r="N23" s="398">
        <v>0</v>
      </c>
    </row>
    <row r="24" spans="1:14" s="424" customFormat="1" x14ac:dyDescent="0.25">
      <c r="A24" s="515">
        <v>30</v>
      </c>
      <c r="B24" s="327">
        <v>325</v>
      </c>
      <c r="C24" s="327">
        <v>72</v>
      </c>
      <c r="D24" s="327">
        <v>0</v>
      </c>
      <c r="E24" s="327">
        <v>85</v>
      </c>
      <c r="F24" s="328" t="s">
        <v>973</v>
      </c>
      <c r="G24" s="329">
        <v>45243956</v>
      </c>
      <c r="H24" s="330"/>
      <c r="I24" s="330">
        <v>45243956</v>
      </c>
      <c r="J24" s="330">
        <v>0</v>
      </c>
      <c r="K24" s="330">
        <v>0</v>
      </c>
      <c r="L24" s="330">
        <v>45243956</v>
      </c>
      <c r="M24" s="330">
        <v>0</v>
      </c>
      <c r="N24" s="398">
        <v>0</v>
      </c>
    </row>
    <row r="25" spans="1:14" s="424" customFormat="1" x14ac:dyDescent="0.25">
      <c r="A25" s="515">
        <v>30</v>
      </c>
      <c r="B25" s="327">
        <v>325</v>
      </c>
      <c r="C25" s="327">
        <v>72</v>
      </c>
      <c r="D25" s="327">
        <v>0</v>
      </c>
      <c r="E25" s="327">
        <v>88</v>
      </c>
      <c r="F25" s="328" t="s">
        <v>974</v>
      </c>
      <c r="G25" s="329">
        <v>30100000</v>
      </c>
      <c r="H25" s="330"/>
      <c r="I25" s="330">
        <v>30100000</v>
      </c>
      <c r="J25" s="330">
        <v>0</v>
      </c>
      <c r="K25" s="330">
        <v>0</v>
      </c>
      <c r="L25" s="330">
        <v>30100000</v>
      </c>
      <c r="M25" s="330">
        <v>0</v>
      </c>
      <c r="N25" s="398">
        <v>0</v>
      </c>
    </row>
    <row r="26" spans="1:14" s="424" customFormat="1" x14ac:dyDescent="0.25">
      <c r="A26" s="515">
        <v>30</v>
      </c>
      <c r="B26" s="327">
        <v>325</v>
      </c>
      <c r="C26" s="327">
        <v>72</v>
      </c>
      <c r="D26" s="327">
        <v>0</v>
      </c>
      <c r="E26" s="327">
        <v>89</v>
      </c>
      <c r="F26" s="328" t="s">
        <v>977</v>
      </c>
      <c r="G26" s="329">
        <v>60000000</v>
      </c>
      <c r="H26" s="330"/>
      <c r="I26" s="330">
        <v>60000000</v>
      </c>
      <c r="J26" s="330">
        <v>19769866</v>
      </c>
      <c r="K26" s="330">
        <v>0</v>
      </c>
      <c r="L26" s="330">
        <v>60000000</v>
      </c>
      <c r="M26" s="330">
        <v>19769866</v>
      </c>
      <c r="N26" s="398">
        <v>0</v>
      </c>
    </row>
    <row r="27" spans="1:14" s="424" customFormat="1" x14ac:dyDescent="0.25">
      <c r="A27" s="515">
        <v>30</v>
      </c>
      <c r="B27" s="327">
        <v>325</v>
      </c>
      <c r="C27" s="327">
        <v>72</v>
      </c>
      <c r="D27" s="327">
        <v>0</v>
      </c>
      <c r="E27" s="327">
        <v>90</v>
      </c>
      <c r="F27" s="328" t="s">
        <v>978</v>
      </c>
      <c r="G27" s="329">
        <v>100000000</v>
      </c>
      <c r="H27" s="330"/>
      <c r="I27" s="330">
        <v>100000000</v>
      </c>
      <c r="J27" s="330">
        <v>512233</v>
      </c>
      <c r="K27" s="330">
        <v>0</v>
      </c>
      <c r="L27" s="330">
        <v>100000000</v>
      </c>
      <c r="M27" s="330">
        <v>512233</v>
      </c>
      <c r="N27" s="398">
        <v>0</v>
      </c>
    </row>
    <row r="28" spans="1:14" s="424" customFormat="1" x14ac:dyDescent="0.25">
      <c r="A28" s="515">
        <v>30</v>
      </c>
      <c r="B28" s="327">
        <v>325</v>
      </c>
      <c r="C28" s="327">
        <v>72</v>
      </c>
      <c r="D28" s="327">
        <v>0</v>
      </c>
      <c r="E28" s="327">
        <v>91</v>
      </c>
      <c r="F28" s="328" t="s">
        <v>975</v>
      </c>
      <c r="G28" s="329">
        <v>28575750</v>
      </c>
      <c r="H28" s="330"/>
      <c r="I28" s="330">
        <v>28575750</v>
      </c>
      <c r="J28" s="330">
        <v>0</v>
      </c>
      <c r="K28" s="330">
        <v>0</v>
      </c>
      <c r="L28" s="330">
        <v>28575750</v>
      </c>
      <c r="M28" s="330">
        <v>0</v>
      </c>
      <c r="N28" s="398">
        <v>0</v>
      </c>
    </row>
    <row r="29" spans="1:14" s="424" customFormat="1" x14ac:dyDescent="0.25">
      <c r="A29" s="515">
        <v>30</v>
      </c>
      <c r="B29" s="327">
        <v>325</v>
      </c>
      <c r="C29" s="327">
        <v>73</v>
      </c>
      <c r="D29" s="327">
        <v>0</v>
      </c>
      <c r="E29" s="327">
        <v>48</v>
      </c>
      <c r="F29" s="328" t="s">
        <v>676</v>
      </c>
      <c r="G29" s="329">
        <v>2750050000</v>
      </c>
      <c r="H29" s="330"/>
      <c r="I29" s="330">
        <v>2750050000</v>
      </c>
      <c r="J29" s="330">
        <v>2376050000</v>
      </c>
      <c r="K29" s="330">
        <v>0</v>
      </c>
      <c r="L29" s="330">
        <v>2750050000</v>
      </c>
      <c r="M29" s="330">
        <v>2376050000</v>
      </c>
      <c r="N29" s="398">
        <v>0</v>
      </c>
    </row>
    <row r="30" spans="1:14" s="424" customFormat="1" ht="27" x14ac:dyDescent="0.25">
      <c r="A30" s="515">
        <v>30</v>
      </c>
      <c r="B30" s="327">
        <v>325</v>
      </c>
      <c r="C30" s="327">
        <v>73</v>
      </c>
      <c r="D30" s="327">
        <v>0</v>
      </c>
      <c r="E30" s="327">
        <v>49</v>
      </c>
      <c r="F30" s="328" t="s">
        <v>677</v>
      </c>
      <c r="G30" s="329">
        <v>1044050000</v>
      </c>
      <c r="H30" s="330"/>
      <c r="I30" s="330">
        <v>1044050000</v>
      </c>
      <c r="J30" s="330">
        <v>1044050000</v>
      </c>
      <c r="K30" s="330">
        <v>0</v>
      </c>
      <c r="L30" s="330">
        <v>1044050000</v>
      </c>
      <c r="M30" s="330">
        <v>1044050000</v>
      </c>
      <c r="N30" s="398">
        <v>0</v>
      </c>
    </row>
    <row r="31" spans="1:14" s="424" customFormat="1" ht="27" x14ac:dyDescent="0.25">
      <c r="A31" s="515">
        <v>57</v>
      </c>
      <c r="B31" s="327">
        <v>327</v>
      </c>
      <c r="C31" s="327">
        <v>61</v>
      </c>
      <c r="D31" s="327">
        <v>0</v>
      </c>
      <c r="E31" s="327">
        <v>2</v>
      </c>
      <c r="F31" s="328" t="s">
        <v>861</v>
      </c>
      <c r="G31" s="329">
        <v>300000000</v>
      </c>
      <c r="H31" s="330"/>
      <c r="I31" s="330">
        <v>300000000</v>
      </c>
      <c r="J31" s="330">
        <v>48881190</v>
      </c>
      <c r="K31" s="330">
        <v>0</v>
      </c>
      <c r="L31" s="330">
        <v>300000000</v>
      </c>
      <c r="M31" s="330">
        <v>48881190</v>
      </c>
      <c r="N31" s="398">
        <v>0</v>
      </c>
    </row>
    <row r="32" spans="1:14" s="424" customFormat="1" ht="27" x14ac:dyDescent="0.25">
      <c r="A32" s="515">
        <v>57</v>
      </c>
      <c r="B32" s="327">
        <v>327</v>
      </c>
      <c r="C32" s="327">
        <v>61</v>
      </c>
      <c r="D32" s="327">
        <v>0</v>
      </c>
      <c r="E32" s="327">
        <v>2</v>
      </c>
      <c r="F32" s="328" t="s">
        <v>862</v>
      </c>
      <c r="G32" s="329">
        <v>300000000</v>
      </c>
      <c r="H32" s="330"/>
      <c r="I32" s="330">
        <v>300000000</v>
      </c>
      <c r="J32" s="330">
        <v>50000000</v>
      </c>
      <c r="K32" s="330">
        <v>0</v>
      </c>
      <c r="L32" s="330">
        <v>300000000</v>
      </c>
      <c r="M32" s="330">
        <v>50000000</v>
      </c>
      <c r="N32" s="398">
        <v>0</v>
      </c>
    </row>
    <row r="33" spans="1:14" s="424" customFormat="1" ht="27" x14ac:dyDescent="0.25">
      <c r="A33" s="515">
        <v>57</v>
      </c>
      <c r="B33" s="327">
        <v>327</v>
      </c>
      <c r="C33" s="327">
        <v>61</v>
      </c>
      <c r="D33" s="327">
        <v>0</v>
      </c>
      <c r="E33" s="327">
        <v>2</v>
      </c>
      <c r="F33" s="328" t="s">
        <v>863</v>
      </c>
      <c r="G33" s="329">
        <v>300000000</v>
      </c>
      <c r="H33" s="330"/>
      <c r="I33" s="330">
        <v>300000000</v>
      </c>
      <c r="J33" s="330">
        <v>74000000</v>
      </c>
      <c r="K33" s="330">
        <v>0</v>
      </c>
      <c r="L33" s="330">
        <v>300000000</v>
      </c>
      <c r="M33" s="330">
        <v>74000000</v>
      </c>
      <c r="N33" s="398">
        <v>0</v>
      </c>
    </row>
    <row r="34" spans="1:14" s="424" customFormat="1" ht="27" x14ac:dyDescent="0.25">
      <c r="A34" s="515">
        <v>57</v>
      </c>
      <c r="B34" s="327">
        <v>327</v>
      </c>
      <c r="C34" s="327">
        <v>61</v>
      </c>
      <c r="D34" s="327">
        <v>0</v>
      </c>
      <c r="E34" s="327">
        <v>2</v>
      </c>
      <c r="F34" s="328" t="s">
        <v>864</v>
      </c>
      <c r="G34" s="329">
        <v>300000000</v>
      </c>
      <c r="H34" s="330"/>
      <c r="I34" s="330">
        <v>300000000</v>
      </c>
      <c r="J34" s="330">
        <v>84824336</v>
      </c>
      <c r="K34" s="330">
        <v>0</v>
      </c>
      <c r="L34" s="330">
        <v>300000000</v>
      </c>
      <c r="M34" s="330">
        <v>84824336</v>
      </c>
      <c r="N34" s="398">
        <v>0</v>
      </c>
    </row>
    <row r="35" spans="1:14" s="424" customFormat="1" ht="27" x14ac:dyDescent="0.25">
      <c r="A35" s="515">
        <v>57</v>
      </c>
      <c r="B35" s="327">
        <v>327</v>
      </c>
      <c r="C35" s="327">
        <v>61</v>
      </c>
      <c r="D35" s="327">
        <v>0</v>
      </c>
      <c r="E35" s="327">
        <v>2</v>
      </c>
      <c r="F35" s="328" t="s">
        <v>865</v>
      </c>
      <c r="G35" s="329">
        <v>300000000</v>
      </c>
      <c r="H35" s="330"/>
      <c r="I35" s="330">
        <v>300000000</v>
      </c>
      <c r="J35" s="330">
        <v>137000000</v>
      </c>
      <c r="K35" s="330">
        <v>0</v>
      </c>
      <c r="L35" s="330">
        <v>300000000</v>
      </c>
      <c r="M35" s="330">
        <v>137000000</v>
      </c>
      <c r="N35" s="398">
        <v>0</v>
      </c>
    </row>
    <row r="36" spans="1:14" s="424" customFormat="1" x14ac:dyDescent="0.25">
      <c r="A36" s="515">
        <v>57</v>
      </c>
      <c r="B36" s="327">
        <v>327</v>
      </c>
      <c r="C36" s="327">
        <v>61</v>
      </c>
      <c r="D36" s="327">
        <v>0</v>
      </c>
      <c r="E36" s="327">
        <v>2</v>
      </c>
      <c r="F36" s="328" t="s">
        <v>866</v>
      </c>
      <c r="G36" s="329">
        <v>300000000</v>
      </c>
      <c r="H36" s="330"/>
      <c r="I36" s="330">
        <v>300000000</v>
      </c>
      <c r="J36" s="330">
        <v>109500000</v>
      </c>
      <c r="K36" s="330">
        <v>0</v>
      </c>
      <c r="L36" s="330">
        <v>300000000</v>
      </c>
      <c r="M36" s="330">
        <v>109500000</v>
      </c>
      <c r="N36" s="398">
        <v>0</v>
      </c>
    </row>
    <row r="37" spans="1:14" s="424" customFormat="1" ht="27" x14ac:dyDescent="0.25">
      <c r="A37" s="515">
        <v>57</v>
      </c>
      <c r="B37" s="327">
        <v>327</v>
      </c>
      <c r="C37" s="327">
        <v>62</v>
      </c>
      <c r="D37" s="327">
        <v>0</v>
      </c>
      <c r="E37" s="327">
        <v>18</v>
      </c>
      <c r="F37" s="328" t="s">
        <v>867</v>
      </c>
      <c r="G37" s="329">
        <v>400000000</v>
      </c>
      <c r="H37" s="330"/>
      <c r="I37" s="330">
        <v>400000000</v>
      </c>
      <c r="J37" s="330">
        <v>400000000</v>
      </c>
      <c r="K37" s="330">
        <v>0</v>
      </c>
      <c r="L37" s="330">
        <v>400000000</v>
      </c>
      <c r="M37" s="330">
        <v>400000000</v>
      </c>
      <c r="N37" s="398">
        <v>0</v>
      </c>
    </row>
    <row r="38" spans="1:14" s="424" customFormat="1" ht="27" x14ac:dyDescent="0.25">
      <c r="A38" s="515">
        <v>57</v>
      </c>
      <c r="B38" s="327">
        <v>327</v>
      </c>
      <c r="C38" s="327">
        <v>62</v>
      </c>
      <c r="D38" s="327">
        <v>0</v>
      </c>
      <c r="E38" s="327">
        <v>18</v>
      </c>
      <c r="F38" s="328" t="s">
        <v>868</v>
      </c>
      <c r="G38" s="329">
        <v>702000000</v>
      </c>
      <c r="H38" s="330"/>
      <c r="I38" s="330">
        <v>702000000</v>
      </c>
      <c r="J38" s="330">
        <v>697000000</v>
      </c>
      <c r="K38" s="330">
        <v>0</v>
      </c>
      <c r="L38" s="330">
        <v>702000000</v>
      </c>
      <c r="M38" s="330">
        <v>697000000</v>
      </c>
      <c r="N38" s="398">
        <v>0</v>
      </c>
    </row>
    <row r="39" spans="1:14" s="424" customFormat="1" ht="27" x14ac:dyDescent="0.25">
      <c r="A39" s="515">
        <v>57</v>
      </c>
      <c r="B39" s="327">
        <v>327</v>
      </c>
      <c r="C39" s="327">
        <v>62</v>
      </c>
      <c r="D39" s="327">
        <v>0</v>
      </c>
      <c r="E39" s="327">
        <v>18</v>
      </c>
      <c r="F39" s="328" t="s">
        <v>870</v>
      </c>
      <c r="G39" s="329">
        <v>5000000</v>
      </c>
      <c r="H39" s="330"/>
      <c r="I39" s="330">
        <v>5000000</v>
      </c>
      <c r="J39" s="330">
        <v>0</v>
      </c>
      <c r="K39" s="330">
        <v>0</v>
      </c>
      <c r="L39" s="330">
        <v>5000000</v>
      </c>
      <c r="M39" s="330">
        <v>0</v>
      </c>
      <c r="N39" s="398">
        <v>0</v>
      </c>
    </row>
    <row r="40" spans="1:14" s="424" customFormat="1" ht="27" x14ac:dyDescent="0.25">
      <c r="A40" s="515">
        <v>57</v>
      </c>
      <c r="B40" s="327">
        <v>327</v>
      </c>
      <c r="C40" s="327">
        <v>62</v>
      </c>
      <c r="D40" s="327">
        <v>0</v>
      </c>
      <c r="E40" s="327">
        <v>18</v>
      </c>
      <c r="F40" s="328" t="s">
        <v>871</v>
      </c>
      <c r="G40" s="329">
        <v>5000000</v>
      </c>
      <c r="H40" s="330"/>
      <c r="I40" s="330">
        <v>5000000</v>
      </c>
      <c r="J40" s="330">
        <v>0</v>
      </c>
      <c r="K40" s="330">
        <v>0</v>
      </c>
      <c r="L40" s="330">
        <v>5000000</v>
      </c>
      <c r="M40" s="330">
        <v>0</v>
      </c>
      <c r="N40" s="398">
        <v>0</v>
      </c>
    </row>
    <row r="41" spans="1:14" s="424" customFormat="1" x14ac:dyDescent="0.25">
      <c r="A41" s="515">
        <v>57</v>
      </c>
      <c r="B41" s="327">
        <v>327</v>
      </c>
      <c r="C41" s="327">
        <v>62</v>
      </c>
      <c r="D41" s="327">
        <v>0</v>
      </c>
      <c r="E41" s="327">
        <v>19</v>
      </c>
      <c r="F41" s="328" t="s">
        <v>873</v>
      </c>
      <c r="G41" s="329">
        <v>863323745</v>
      </c>
      <c r="H41" s="330"/>
      <c r="I41" s="332">
        <v>863323745</v>
      </c>
      <c r="J41" s="332">
        <v>674608236</v>
      </c>
      <c r="K41" s="332">
        <v>0</v>
      </c>
      <c r="L41" s="332">
        <v>863323745</v>
      </c>
      <c r="M41" s="332">
        <v>674608236</v>
      </c>
      <c r="N41" s="517">
        <v>0</v>
      </c>
    </row>
    <row r="42" spans="1:14" s="424" customFormat="1" x14ac:dyDescent="0.25">
      <c r="A42" s="515">
        <v>57</v>
      </c>
      <c r="B42" s="327">
        <v>327</v>
      </c>
      <c r="C42" s="327">
        <v>62</v>
      </c>
      <c r="D42" s="327">
        <v>0</v>
      </c>
      <c r="E42" s="327">
        <v>20</v>
      </c>
      <c r="F42" s="328" t="s">
        <v>874</v>
      </c>
      <c r="G42" s="329">
        <v>929492809</v>
      </c>
      <c r="H42" s="330"/>
      <c r="I42" s="332">
        <v>929492809</v>
      </c>
      <c r="J42" s="332">
        <v>929492809</v>
      </c>
      <c r="K42" s="332">
        <v>0</v>
      </c>
      <c r="L42" s="332">
        <v>929492809</v>
      </c>
      <c r="M42" s="332">
        <v>929492809</v>
      </c>
      <c r="N42" s="517">
        <v>0</v>
      </c>
    </row>
    <row r="43" spans="1:14" s="424" customFormat="1" x14ac:dyDescent="0.25">
      <c r="A43" s="515">
        <v>57</v>
      </c>
      <c r="B43" s="327">
        <v>327</v>
      </c>
      <c r="C43" s="327">
        <v>62</v>
      </c>
      <c r="D43" s="327">
        <v>0</v>
      </c>
      <c r="E43" s="327">
        <v>20</v>
      </c>
      <c r="F43" s="328" t="s">
        <v>875</v>
      </c>
      <c r="G43" s="329">
        <v>1239323745</v>
      </c>
      <c r="H43" s="330"/>
      <c r="I43" s="332">
        <v>1239323745</v>
      </c>
      <c r="J43" s="332">
        <v>1239323745</v>
      </c>
      <c r="K43" s="332">
        <v>0</v>
      </c>
      <c r="L43" s="332">
        <v>1239323745</v>
      </c>
      <c r="M43" s="332">
        <v>1239323745</v>
      </c>
      <c r="N43" s="517">
        <v>0</v>
      </c>
    </row>
    <row r="44" spans="1:14" s="424" customFormat="1" x14ac:dyDescent="0.25">
      <c r="A44" s="515">
        <v>57</v>
      </c>
      <c r="B44" s="327">
        <v>327</v>
      </c>
      <c r="C44" s="327">
        <v>62</v>
      </c>
      <c r="D44" s="327">
        <v>0</v>
      </c>
      <c r="E44" s="327">
        <v>20</v>
      </c>
      <c r="F44" s="328" t="s">
        <v>876</v>
      </c>
      <c r="G44" s="329">
        <v>309830936</v>
      </c>
      <c r="H44" s="330"/>
      <c r="I44" s="332">
        <v>309830936</v>
      </c>
      <c r="J44" s="332">
        <v>309830936</v>
      </c>
      <c r="K44" s="332">
        <v>0</v>
      </c>
      <c r="L44" s="332">
        <v>309830936</v>
      </c>
      <c r="M44" s="332">
        <v>309830936</v>
      </c>
      <c r="N44" s="517">
        <v>0</v>
      </c>
    </row>
    <row r="45" spans="1:14" s="424" customFormat="1" x14ac:dyDescent="0.25">
      <c r="A45" s="515">
        <v>57</v>
      </c>
      <c r="B45" s="327">
        <v>327</v>
      </c>
      <c r="C45" s="327">
        <v>62</v>
      </c>
      <c r="D45" s="327">
        <v>0</v>
      </c>
      <c r="E45" s="327">
        <v>23</v>
      </c>
      <c r="F45" s="328" t="s">
        <v>878</v>
      </c>
      <c r="G45" s="329">
        <v>36612000</v>
      </c>
      <c r="H45" s="330"/>
      <c r="I45" s="332">
        <v>36612000</v>
      </c>
      <c r="J45" s="332">
        <v>36612000</v>
      </c>
      <c r="K45" s="332">
        <v>0</v>
      </c>
      <c r="L45" s="332">
        <v>36612000</v>
      </c>
      <c r="M45" s="332">
        <v>36612000</v>
      </c>
      <c r="N45" s="517">
        <v>0</v>
      </c>
    </row>
    <row r="46" spans="1:14" s="424" customFormat="1" ht="14.25" thickBot="1" x14ac:dyDescent="0.3">
      <c r="A46" s="604">
        <v>57</v>
      </c>
      <c r="B46" s="605">
        <v>327</v>
      </c>
      <c r="C46" s="605">
        <v>62</v>
      </c>
      <c r="D46" s="605">
        <v>0</v>
      </c>
      <c r="E46" s="605">
        <v>26</v>
      </c>
      <c r="F46" s="597" t="s">
        <v>696</v>
      </c>
      <c r="G46" s="606">
        <v>205543993</v>
      </c>
      <c r="H46" s="607"/>
      <c r="I46" s="608">
        <v>205543993</v>
      </c>
      <c r="J46" s="608">
        <v>205543993</v>
      </c>
      <c r="K46" s="607">
        <v>503360816.73000002</v>
      </c>
      <c r="L46" s="608">
        <v>205543993</v>
      </c>
      <c r="M46" s="608">
        <v>205543993</v>
      </c>
      <c r="N46" s="609">
        <v>503360816.73000002</v>
      </c>
    </row>
    <row r="47" spans="1:14" s="424" customFormat="1" ht="14.25" thickTop="1" x14ac:dyDescent="0.25">
      <c r="A47" s="598">
        <v>57</v>
      </c>
      <c r="B47" s="599">
        <v>327</v>
      </c>
      <c r="C47" s="599">
        <v>62</v>
      </c>
      <c r="D47" s="599">
        <v>0</v>
      </c>
      <c r="E47" s="599">
        <v>26</v>
      </c>
      <c r="F47" s="592" t="s">
        <v>697</v>
      </c>
      <c r="G47" s="600">
        <v>233804670</v>
      </c>
      <c r="H47" s="601"/>
      <c r="I47" s="602">
        <v>233804670</v>
      </c>
      <c r="J47" s="602">
        <v>233804670</v>
      </c>
      <c r="K47" s="601">
        <v>203596526.53</v>
      </c>
      <c r="L47" s="602">
        <v>233804670</v>
      </c>
      <c r="M47" s="602">
        <v>233804670</v>
      </c>
      <c r="N47" s="603">
        <v>203596526.53</v>
      </c>
    </row>
    <row r="48" spans="1:14" s="424" customFormat="1" x14ac:dyDescent="0.25">
      <c r="A48" s="515">
        <v>57</v>
      </c>
      <c r="B48" s="327">
        <v>327</v>
      </c>
      <c r="C48" s="327">
        <v>62</v>
      </c>
      <c r="D48" s="327">
        <v>0</v>
      </c>
      <c r="E48" s="327">
        <v>26</v>
      </c>
      <c r="F48" s="328" t="s">
        <v>698</v>
      </c>
      <c r="G48" s="329">
        <v>83249235</v>
      </c>
      <c r="H48" s="330"/>
      <c r="I48" s="332">
        <v>83249235</v>
      </c>
      <c r="J48" s="332">
        <v>83249235</v>
      </c>
      <c r="K48" s="330">
        <v>62984453.130000003</v>
      </c>
      <c r="L48" s="332">
        <v>83249235</v>
      </c>
      <c r="M48" s="332">
        <v>83249235</v>
      </c>
      <c r="N48" s="517">
        <v>62984453.130000003</v>
      </c>
    </row>
    <row r="49" spans="1:14" s="424" customFormat="1" x14ac:dyDescent="0.25">
      <c r="A49" s="515">
        <v>57</v>
      </c>
      <c r="B49" s="327">
        <v>327</v>
      </c>
      <c r="C49" s="327">
        <v>62</v>
      </c>
      <c r="D49" s="327">
        <v>0</v>
      </c>
      <c r="E49" s="327">
        <v>26</v>
      </c>
      <c r="F49" s="328" t="s">
        <v>699</v>
      </c>
      <c r="G49" s="329">
        <v>112954710</v>
      </c>
      <c r="H49" s="330"/>
      <c r="I49" s="332">
        <v>112954710</v>
      </c>
      <c r="J49" s="332">
        <v>112954710</v>
      </c>
      <c r="K49" s="330">
        <v>149611666.83000001</v>
      </c>
      <c r="L49" s="332">
        <v>112954710</v>
      </c>
      <c r="M49" s="332">
        <v>112954710</v>
      </c>
      <c r="N49" s="517">
        <v>149611666.83000001</v>
      </c>
    </row>
    <row r="50" spans="1:14" s="424" customFormat="1" x14ac:dyDescent="0.25">
      <c r="A50" s="515">
        <v>57</v>
      </c>
      <c r="B50" s="327">
        <v>327</v>
      </c>
      <c r="C50" s="327">
        <v>62</v>
      </c>
      <c r="D50" s="327">
        <v>0</v>
      </c>
      <c r="E50" s="327">
        <v>26</v>
      </c>
      <c r="F50" s="328" t="s">
        <v>700</v>
      </c>
      <c r="G50" s="329">
        <v>113365544</v>
      </c>
      <c r="H50" s="330"/>
      <c r="I50" s="332">
        <v>113365544</v>
      </c>
      <c r="J50" s="332">
        <v>113365544</v>
      </c>
      <c r="K50" s="330">
        <v>153767546.44</v>
      </c>
      <c r="L50" s="332">
        <v>113365544</v>
      </c>
      <c r="M50" s="332">
        <v>113365544</v>
      </c>
      <c r="N50" s="517">
        <v>153767546.44</v>
      </c>
    </row>
    <row r="51" spans="1:14" s="424" customFormat="1" x14ac:dyDescent="0.25">
      <c r="A51" s="515">
        <v>57</v>
      </c>
      <c r="B51" s="327">
        <v>327</v>
      </c>
      <c r="C51" s="327">
        <v>62</v>
      </c>
      <c r="D51" s="327">
        <v>0</v>
      </c>
      <c r="E51" s="327">
        <v>26</v>
      </c>
      <c r="F51" s="328" t="s">
        <v>701</v>
      </c>
      <c r="G51" s="329">
        <v>83183941</v>
      </c>
      <c r="H51" s="330"/>
      <c r="I51" s="332">
        <v>83183941</v>
      </c>
      <c r="J51" s="332">
        <v>83183941</v>
      </c>
      <c r="K51" s="330">
        <v>112208750.11</v>
      </c>
      <c r="L51" s="332">
        <v>83183941</v>
      </c>
      <c r="M51" s="332">
        <v>83183941</v>
      </c>
      <c r="N51" s="517">
        <v>112208750.11</v>
      </c>
    </row>
    <row r="52" spans="1:14" s="424" customFormat="1" x14ac:dyDescent="0.25">
      <c r="A52" s="515">
        <v>57</v>
      </c>
      <c r="B52" s="327">
        <v>327</v>
      </c>
      <c r="C52" s="327">
        <v>62</v>
      </c>
      <c r="D52" s="327">
        <v>0</v>
      </c>
      <c r="E52" s="327">
        <v>26</v>
      </c>
      <c r="F52" s="328" t="s">
        <v>702</v>
      </c>
      <c r="G52" s="329">
        <v>215136790</v>
      </c>
      <c r="H52" s="330"/>
      <c r="I52" s="332">
        <v>215136790</v>
      </c>
      <c r="J52" s="332">
        <v>215136790</v>
      </c>
      <c r="K52" s="330">
        <v>54309585.939999998</v>
      </c>
      <c r="L52" s="332">
        <v>215136790</v>
      </c>
      <c r="M52" s="332">
        <v>215136790</v>
      </c>
      <c r="N52" s="517">
        <v>54309585.939999998</v>
      </c>
    </row>
    <row r="53" spans="1:14" s="424" customFormat="1" x14ac:dyDescent="0.25">
      <c r="A53" s="515">
        <v>57</v>
      </c>
      <c r="B53" s="327">
        <v>327</v>
      </c>
      <c r="C53" s="327">
        <v>62</v>
      </c>
      <c r="D53" s="327">
        <v>0</v>
      </c>
      <c r="E53" s="327">
        <v>26</v>
      </c>
      <c r="F53" s="328" t="s">
        <v>880</v>
      </c>
      <c r="G53" s="329">
        <v>815646622</v>
      </c>
      <c r="H53" s="330"/>
      <c r="I53" s="332">
        <v>815646622</v>
      </c>
      <c r="J53" s="332">
        <v>815646622</v>
      </c>
      <c r="K53" s="332">
        <v>0</v>
      </c>
      <c r="L53" s="332">
        <v>815646622</v>
      </c>
      <c r="M53" s="332">
        <v>815646622</v>
      </c>
      <c r="N53" s="517">
        <v>0</v>
      </c>
    </row>
    <row r="54" spans="1:14" s="424" customFormat="1" x14ac:dyDescent="0.25">
      <c r="A54" s="515">
        <v>57</v>
      </c>
      <c r="B54" s="327">
        <v>327</v>
      </c>
      <c r="C54" s="327">
        <v>62</v>
      </c>
      <c r="D54" s="327">
        <v>0</v>
      </c>
      <c r="E54" s="327">
        <v>26</v>
      </c>
      <c r="F54" s="328" t="s">
        <v>881</v>
      </c>
      <c r="G54" s="329">
        <v>109693110</v>
      </c>
      <c r="H54" s="330"/>
      <c r="I54" s="332">
        <v>109693110</v>
      </c>
      <c r="J54" s="332">
        <v>109693110</v>
      </c>
      <c r="K54" s="332">
        <v>0</v>
      </c>
      <c r="L54" s="332">
        <v>109693110</v>
      </c>
      <c r="M54" s="332">
        <v>109693110</v>
      </c>
      <c r="N54" s="517">
        <v>0</v>
      </c>
    </row>
    <row r="55" spans="1:14" s="424" customFormat="1" x14ac:dyDescent="0.25">
      <c r="A55" s="515">
        <v>57</v>
      </c>
      <c r="B55" s="327">
        <v>327</v>
      </c>
      <c r="C55" s="327">
        <v>62</v>
      </c>
      <c r="D55" s="327">
        <v>0</v>
      </c>
      <c r="E55" s="327">
        <v>26</v>
      </c>
      <c r="F55" s="328" t="s">
        <v>703</v>
      </c>
      <c r="G55" s="329">
        <v>215592960</v>
      </c>
      <c r="H55" s="330"/>
      <c r="I55" s="332">
        <v>215592960</v>
      </c>
      <c r="J55" s="332">
        <v>215592960</v>
      </c>
      <c r="K55" s="330">
        <v>151904359.22999999</v>
      </c>
      <c r="L55" s="332">
        <v>215592960</v>
      </c>
      <c r="M55" s="332">
        <v>215592960</v>
      </c>
      <c r="N55" s="517">
        <v>151904359.22999999</v>
      </c>
    </row>
    <row r="56" spans="1:14" s="424" customFormat="1" x14ac:dyDescent="0.25">
      <c r="A56" s="515">
        <v>57</v>
      </c>
      <c r="B56" s="327">
        <v>327</v>
      </c>
      <c r="C56" s="327">
        <v>62</v>
      </c>
      <c r="D56" s="327">
        <v>0</v>
      </c>
      <c r="E56" s="327">
        <v>26</v>
      </c>
      <c r="F56" s="328" t="s">
        <v>882</v>
      </c>
      <c r="G56" s="329">
        <v>119095376</v>
      </c>
      <c r="H56" s="330"/>
      <c r="I56" s="332">
        <v>119095376</v>
      </c>
      <c r="J56" s="332">
        <v>119095376</v>
      </c>
      <c r="K56" s="332">
        <v>0</v>
      </c>
      <c r="L56" s="332">
        <v>119095376</v>
      </c>
      <c r="M56" s="332">
        <v>119095376</v>
      </c>
      <c r="N56" s="517">
        <v>0</v>
      </c>
    </row>
    <row r="57" spans="1:14" s="424" customFormat="1" x14ac:dyDescent="0.25">
      <c r="A57" s="515">
        <v>57</v>
      </c>
      <c r="B57" s="327">
        <v>327</v>
      </c>
      <c r="C57" s="327">
        <v>62</v>
      </c>
      <c r="D57" s="327">
        <v>0</v>
      </c>
      <c r="E57" s="327">
        <v>26</v>
      </c>
      <c r="F57" s="328" t="s">
        <v>883</v>
      </c>
      <c r="G57" s="329">
        <v>200973447</v>
      </c>
      <c r="H57" s="330"/>
      <c r="I57" s="332">
        <v>200973447</v>
      </c>
      <c r="J57" s="332">
        <v>200973447</v>
      </c>
      <c r="K57" s="332">
        <v>0</v>
      </c>
      <c r="L57" s="332">
        <v>200973447</v>
      </c>
      <c r="M57" s="332">
        <v>200973447</v>
      </c>
      <c r="N57" s="517">
        <v>0</v>
      </c>
    </row>
    <row r="58" spans="1:14" s="424" customFormat="1" x14ac:dyDescent="0.25">
      <c r="A58" s="515">
        <v>57</v>
      </c>
      <c r="B58" s="327">
        <v>327</v>
      </c>
      <c r="C58" s="327">
        <v>62</v>
      </c>
      <c r="D58" s="327">
        <v>0</v>
      </c>
      <c r="E58" s="327">
        <v>26</v>
      </c>
      <c r="F58" s="328" t="s">
        <v>704</v>
      </c>
      <c r="G58" s="329">
        <v>112435437</v>
      </c>
      <c r="H58" s="330"/>
      <c r="I58" s="332">
        <v>112435437</v>
      </c>
      <c r="J58" s="332">
        <v>112435437</v>
      </c>
      <c r="K58" s="332">
        <v>1780691.61</v>
      </c>
      <c r="L58" s="332">
        <v>112435437</v>
      </c>
      <c r="M58" s="332">
        <v>112435437</v>
      </c>
      <c r="N58" s="517">
        <v>1780691.61</v>
      </c>
    </row>
    <row r="59" spans="1:14" s="424" customFormat="1" x14ac:dyDescent="0.25">
      <c r="A59" s="515">
        <v>57</v>
      </c>
      <c r="B59" s="327">
        <v>327</v>
      </c>
      <c r="C59" s="327">
        <v>62</v>
      </c>
      <c r="D59" s="327">
        <v>0</v>
      </c>
      <c r="E59" s="327">
        <v>26</v>
      </c>
      <c r="F59" s="328" t="s">
        <v>884</v>
      </c>
      <c r="G59" s="329">
        <v>36825544</v>
      </c>
      <c r="H59" s="330"/>
      <c r="I59" s="332">
        <v>36825544</v>
      </c>
      <c r="J59" s="332">
        <v>36825544</v>
      </c>
      <c r="K59" s="332">
        <v>0</v>
      </c>
      <c r="L59" s="332">
        <v>36825544</v>
      </c>
      <c r="M59" s="332">
        <v>36825544</v>
      </c>
      <c r="N59" s="517">
        <v>0</v>
      </c>
    </row>
    <row r="60" spans="1:14" s="424" customFormat="1" x14ac:dyDescent="0.25">
      <c r="A60" s="515">
        <v>57</v>
      </c>
      <c r="B60" s="327">
        <v>327</v>
      </c>
      <c r="C60" s="327">
        <v>62</v>
      </c>
      <c r="D60" s="327">
        <v>0</v>
      </c>
      <c r="E60" s="327">
        <v>26</v>
      </c>
      <c r="F60" s="328" t="s">
        <v>885</v>
      </c>
      <c r="G60" s="329">
        <v>152438164</v>
      </c>
      <c r="H60" s="330"/>
      <c r="I60" s="332">
        <v>152438164</v>
      </c>
      <c r="J60" s="332">
        <v>152438164</v>
      </c>
      <c r="K60" s="332">
        <v>0</v>
      </c>
      <c r="L60" s="332">
        <v>152438164</v>
      </c>
      <c r="M60" s="332">
        <v>152438164</v>
      </c>
      <c r="N60" s="517">
        <v>0</v>
      </c>
    </row>
    <row r="61" spans="1:14" s="424" customFormat="1" x14ac:dyDescent="0.25">
      <c r="A61" s="515">
        <v>57</v>
      </c>
      <c r="B61" s="327">
        <v>327</v>
      </c>
      <c r="C61" s="327">
        <v>62</v>
      </c>
      <c r="D61" s="327">
        <v>0</v>
      </c>
      <c r="E61" s="327">
        <v>26</v>
      </c>
      <c r="F61" s="328" t="s">
        <v>886</v>
      </c>
      <c r="G61" s="329">
        <v>578141452</v>
      </c>
      <c r="H61" s="330"/>
      <c r="I61" s="332">
        <v>578141452</v>
      </c>
      <c r="J61" s="332">
        <v>578141452</v>
      </c>
      <c r="K61" s="332">
        <v>0</v>
      </c>
      <c r="L61" s="332">
        <v>578141452</v>
      </c>
      <c r="M61" s="332">
        <v>578141452</v>
      </c>
      <c r="N61" s="517">
        <v>0</v>
      </c>
    </row>
    <row r="62" spans="1:14" s="424" customFormat="1" x14ac:dyDescent="0.25">
      <c r="A62" s="515">
        <v>57</v>
      </c>
      <c r="B62" s="327">
        <v>327</v>
      </c>
      <c r="C62" s="327">
        <v>62</v>
      </c>
      <c r="D62" s="327">
        <v>0</v>
      </c>
      <c r="E62" s="327">
        <v>26</v>
      </c>
      <c r="F62" s="328" t="s">
        <v>887</v>
      </c>
      <c r="G62" s="329">
        <v>147243412</v>
      </c>
      <c r="H62" s="330"/>
      <c r="I62" s="332">
        <v>147243412</v>
      </c>
      <c r="J62" s="332">
        <v>147243412</v>
      </c>
      <c r="K62" s="332">
        <v>0</v>
      </c>
      <c r="L62" s="332">
        <v>147243412</v>
      </c>
      <c r="M62" s="332">
        <v>147243412</v>
      </c>
      <c r="N62" s="517">
        <v>0</v>
      </c>
    </row>
    <row r="63" spans="1:14" s="424" customFormat="1" x14ac:dyDescent="0.25">
      <c r="A63" s="515">
        <v>57</v>
      </c>
      <c r="B63" s="327">
        <v>327</v>
      </c>
      <c r="C63" s="327">
        <v>62</v>
      </c>
      <c r="D63" s="327">
        <v>0</v>
      </c>
      <c r="E63" s="327">
        <v>26</v>
      </c>
      <c r="F63" s="328" t="s">
        <v>888</v>
      </c>
      <c r="G63" s="329">
        <v>413934784</v>
      </c>
      <c r="H63" s="330"/>
      <c r="I63" s="332">
        <v>413934784</v>
      </c>
      <c r="J63" s="332">
        <v>413934784</v>
      </c>
      <c r="K63" s="332">
        <v>0</v>
      </c>
      <c r="L63" s="332">
        <v>413934784</v>
      </c>
      <c r="M63" s="332">
        <v>413934784</v>
      </c>
      <c r="N63" s="517">
        <v>0</v>
      </c>
    </row>
    <row r="64" spans="1:14" s="424" customFormat="1" x14ac:dyDescent="0.25">
      <c r="A64" s="515">
        <v>57</v>
      </c>
      <c r="B64" s="327">
        <v>327</v>
      </c>
      <c r="C64" s="327">
        <v>62</v>
      </c>
      <c r="D64" s="327">
        <v>0</v>
      </c>
      <c r="E64" s="327">
        <v>26</v>
      </c>
      <c r="F64" s="328" t="s">
        <v>889</v>
      </c>
      <c r="G64" s="329">
        <v>429746263</v>
      </c>
      <c r="H64" s="330"/>
      <c r="I64" s="332">
        <v>429746263</v>
      </c>
      <c r="J64" s="332">
        <v>429746263</v>
      </c>
      <c r="K64" s="332">
        <v>0</v>
      </c>
      <c r="L64" s="332">
        <v>429746263</v>
      </c>
      <c r="M64" s="332">
        <v>429746263</v>
      </c>
      <c r="N64" s="517">
        <v>0</v>
      </c>
    </row>
    <row r="65" spans="1:14" s="424" customFormat="1" x14ac:dyDescent="0.25">
      <c r="A65" s="515">
        <v>57</v>
      </c>
      <c r="B65" s="327">
        <v>327</v>
      </c>
      <c r="C65" s="327">
        <v>62</v>
      </c>
      <c r="D65" s="327">
        <v>0</v>
      </c>
      <c r="E65" s="327">
        <v>26</v>
      </c>
      <c r="F65" s="328" t="s">
        <v>705</v>
      </c>
      <c r="G65" s="329">
        <v>799835144</v>
      </c>
      <c r="H65" s="330"/>
      <c r="I65" s="332">
        <v>799835144</v>
      </c>
      <c r="J65" s="332">
        <v>799835144</v>
      </c>
      <c r="K65" s="330">
        <v>792986.02</v>
      </c>
      <c r="L65" s="332">
        <v>799835144</v>
      </c>
      <c r="M65" s="332">
        <v>799835144</v>
      </c>
      <c r="N65" s="517">
        <v>792986.02</v>
      </c>
    </row>
    <row r="66" spans="1:14" s="424" customFormat="1" x14ac:dyDescent="0.25">
      <c r="A66" s="515">
        <v>57</v>
      </c>
      <c r="B66" s="327">
        <v>327</v>
      </c>
      <c r="C66" s="327">
        <v>62</v>
      </c>
      <c r="D66" s="327">
        <v>0</v>
      </c>
      <c r="E66" s="327">
        <v>26</v>
      </c>
      <c r="F66" s="328" t="s">
        <v>890</v>
      </c>
      <c r="G66" s="329">
        <v>80702788</v>
      </c>
      <c r="H66" s="330"/>
      <c r="I66" s="332">
        <v>80702788</v>
      </c>
      <c r="J66" s="332">
        <v>80702788</v>
      </c>
      <c r="K66" s="332">
        <v>0</v>
      </c>
      <c r="L66" s="332">
        <v>80702788</v>
      </c>
      <c r="M66" s="332">
        <v>80702788</v>
      </c>
      <c r="N66" s="517">
        <v>0</v>
      </c>
    </row>
    <row r="67" spans="1:14" s="418" customFormat="1" ht="27" x14ac:dyDescent="0.3">
      <c r="A67" s="515">
        <v>57</v>
      </c>
      <c r="B67" s="327">
        <v>327</v>
      </c>
      <c r="C67" s="327">
        <v>66</v>
      </c>
      <c r="D67" s="327">
        <v>1</v>
      </c>
      <c r="E67" s="327">
        <v>2</v>
      </c>
      <c r="F67" s="328" t="s">
        <v>1094</v>
      </c>
      <c r="G67" s="329"/>
      <c r="H67" s="330">
        <v>0</v>
      </c>
      <c r="I67" s="332"/>
      <c r="J67" s="332"/>
      <c r="K67" s="332"/>
      <c r="L67" s="332"/>
      <c r="M67" s="332"/>
      <c r="N67" s="517"/>
    </row>
    <row r="68" spans="1:14" s="418" customFormat="1" ht="16.5" x14ac:dyDescent="0.3">
      <c r="A68" s="515">
        <v>57</v>
      </c>
      <c r="B68" s="327">
        <v>327</v>
      </c>
      <c r="C68" s="327">
        <v>66</v>
      </c>
      <c r="D68" s="327">
        <v>1</v>
      </c>
      <c r="E68" s="327">
        <v>18</v>
      </c>
      <c r="F68" s="328" t="s">
        <v>1093</v>
      </c>
      <c r="G68" s="329"/>
      <c r="H68" s="330">
        <v>0</v>
      </c>
      <c r="I68" s="332"/>
      <c r="J68" s="332"/>
      <c r="K68" s="332"/>
      <c r="L68" s="332"/>
      <c r="M68" s="332"/>
      <c r="N68" s="517"/>
    </row>
    <row r="69" spans="1:14" s="418" customFormat="1" ht="27" x14ac:dyDescent="0.3">
      <c r="A69" s="515">
        <v>57</v>
      </c>
      <c r="B69" s="327">
        <v>327</v>
      </c>
      <c r="C69" s="327">
        <v>66</v>
      </c>
      <c r="D69" s="327">
        <v>1</v>
      </c>
      <c r="E69" s="327">
        <v>18</v>
      </c>
      <c r="F69" s="328" t="s">
        <v>1091</v>
      </c>
      <c r="G69" s="329"/>
      <c r="H69" s="330">
        <v>0</v>
      </c>
      <c r="I69" s="332"/>
      <c r="J69" s="332"/>
      <c r="K69" s="332"/>
      <c r="L69" s="332"/>
      <c r="M69" s="332"/>
      <c r="N69" s="517"/>
    </row>
    <row r="70" spans="1:14" s="418" customFormat="1" ht="16.5" x14ac:dyDescent="0.3">
      <c r="A70" s="515">
        <v>57</v>
      </c>
      <c r="B70" s="327">
        <v>327</v>
      </c>
      <c r="C70" s="327">
        <v>66</v>
      </c>
      <c r="D70" s="327">
        <v>1</v>
      </c>
      <c r="E70" s="327">
        <v>18</v>
      </c>
      <c r="F70" s="328" t="s">
        <v>1092</v>
      </c>
      <c r="G70" s="329"/>
      <c r="H70" s="330">
        <v>0</v>
      </c>
      <c r="I70" s="332"/>
      <c r="J70" s="332"/>
      <c r="K70" s="332"/>
      <c r="L70" s="332"/>
      <c r="M70" s="332"/>
      <c r="N70" s="517"/>
    </row>
    <row r="71" spans="1:14" s="418" customFormat="1" ht="16.5" x14ac:dyDescent="0.3">
      <c r="A71" s="515">
        <v>57</v>
      </c>
      <c r="B71" s="327">
        <v>327</v>
      </c>
      <c r="C71" s="327">
        <v>66</v>
      </c>
      <c r="D71" s="327">
        <v>1</v>
      </c>
      <c r="E71" s="327">
        <v>20</v>
      </c>
      <c r="F71" s="328" t="s">
        <v>1096</v>
      </c>
      <c r="G71" s="329"/>
      <c r="H71" s="330">
        <v>0</v>
      </c>
      <c r="I71" s="332"/>
      <c r="J71" s="332"/>
      <c r="K71" s="332"/>
      <c r="L71" s="332"/>
      <c r="M71" s="332"/>
      <c r="N71" s="517"/>
    </row>
    <row r="72" spans="1:14" s="418" customFormat="1" ht="27" x14ac:dyDescent="0.3">
      <c r="A72" s="515">
        <v>57</v>
      </c>
      <c r="B72" s="327">
        <v>327</v>
      </c>
      <c r="C72" s="327">
        <v>66</v>
      </c>
      <c r="D72" s="327">
        <v>1</v>
      </c>
      <c r="E72" s="327">
        <v>23</v>
      </c>
      <c r="F72" s="328" t="s">
        <v>1095</v>
      </c>
      <c r="G72" s="329"/>
      <c r="H72" s="330">
        <v>0</v>
      </c>
      <c r="I72" s="330"/>
      <c r="J72" s="330"/>
      <c r="K72" s="330"/>
      <c r="L72" s="331"/>
      <c r="M72" s="331"/>
      <c r="N72" s="516"/>
    </row>
    <row r="73" spans="1:14" s="424" customFormat="1" x14ac:dyDescent="0.25">
      <c r="A73" s="515">
        <v>57</v>
      </c>
      <c r="B73" s="327">
        <v>327</v>
      </c>
      <c r="C73" s="327">
        <v>91</v>
      </c>
      <c r="D73" s="327">
        <v>0</v>
      </c>
      <c r="E73" s="327">
        <v>31</v>
      </c>
      <c r="F73" s="328" t="s">
        <v>892</v>
      </c>
      <c r="G73" s="329">
        <v>50000000</v>
      </c>
      <c r="H73" s="330"/>
      <c r="I73" s="332">
        <v>50000000</v>
      </c>
      <c r="J73" s="332">
        <v>0</v>
      </c>
      <c r="K73" s="332">
        <v>0</v>
      </c>
      <c r="L73" s="332">
        <v>50000000</v>
      </c>
      <c r="M73" s="332">
        <v>0</v>
      </c>
      <c r="N73" s="517">
        <v>0</v>
      </c>
    </row>
    <row r="74" spans="1:14" s="424" customFormat="1" x14ac:dyDescent="0.25">
      <c r="A74" s="515">
        <v>57</v>
      </c>
      <c r="B74" s="327">
        <v>327</v>
      </c>
      <c r="C74" s="327">
        <v>91</v>
      </c>
      <c r="D74" s="327">
        <v>0</v>
      </c>
      <c r="E74" s="327">
        <v>62</v>
      </c>
      <c r="F74" s="328" t="s">
        <v>894</v>
      </c>
      <c r="G74" s="329">
        <v>25000000</v>
      </c>
      <c r="H74" s="330"/>
      <c r="I74" s="332">
        <v>25000000</v>
      </c>
      <c r="J74" s="332">
        <v>0</v>
      </c>
      <c r="K74" s="332">
        <v>0</v>
      </c>
      <c r="L74" s="332">
        <v>25000000</v>
      </c>
      <c r="M74" s="332">
        <v>0</v>
      </c>
      <c r="N74" s="517">
        <v>0</v>
      </c>
    </row>
    <row r="75" spans="1:14" s="424" customFormat="1" ht="27" x14ac:dyDescent="0.25">
      <c r="A75" s="515">
        <v>57</v>
      </c>
      <c r="B75" s="327">
        <v>327</v>
      </c>
      <c r="C75" s="327">
        <v>91</v>
      </c>
      <c r="D75" s="327">
        <v>0</v>
      </c>
      <c r="E75" s="327">
        <v>90</v>
      </c>
      <c r="F75" s="328" t="s">
        <v>896</v>
      </c>
      <c r="G75" s="329">
        <v>80000000</v>
      </c>
      <c r="H75" s="330"/>
      <c r="I75" s="332">
        <v>80000000</v>
      </c>
      <c r="J75" s="332">
        <v>0</v>
      </c>
      <c r="K75" s="332">
        <v>0</v>
      </c>
      <c r="L75" s="332">
        <v>80000000</v>
      </c>
      <c r="M75" s="332">
        <v>0</v>
      </c>
      <c r="N75" s="517">
        <v>0</v>
      </c>
    </row>
    <row r="76" spans="1:14" s="424" customFormat="1" x14ac:dyDescent="0.25">
      <c r="A76" s="515">
        <v>57</v>
      </c>
      <c r="B76" s="327">
        <v>327</v>
      </c>
      <c r="C76" s="327">
        <v>91</v>
      </c>
      <c r="D76" s="327">
        <v>0</v>
      </c>
      <c r="E76" s="327">
        <v>93</v>
      </c>
      <c r="F76" s="328" t="s">
        <v>898</v>
      </c>
      <c r="G76" s="329">
        <v>80000000</v>
      </c>
      <c r="H76" s="330"/>
      <c r="I76" s="332">
        <v>80000000</v>
      </c>
      <c r="J76" s="332">
        <v>0</v>
      </c>
      <c r="K76" s="332">
        <v>0</v>
      </c>
      <c r="L76" s="332">
        <v>80000000</v>
      </c>
      <c r="M76" s="332">
        <v>0</v>
      </c>
      <c r="N76" s="517">
        <v>0</v>
      </c>
    </row>
    <row r="77" spans="1:14" s="424" customFormat="1" ht="27" x14ac:dyDescent="0.25">
      <c r="A77" s="515">
        <v>58</v>
      </c>
      <c r="B77" s="327">
        <v>328</v>
      </c>
      <c r="C77" s="327">
        <v>74</v>
      </c>
      <c r="D77" s="327">
        <v>0</v>
      </c>
      <c r="E77" s="327">
        <v>46</v>
      </c>
      <c r="F77" s="328" t="s">
        <v>706</v>
      </c>
      <c r="G77" s="329">
        <v>20000000000</v>
      </c>
      <c r="H77" s="330"/>
      <c r="I77" s="330">
        <v>20000000000</v>
      </c>
      <c r="J77" s="330">
        <v>19545000000</v>
      </c>
      <c r="K77" s="330">
        <v>2723029723.25</v>
      </c>
      <c r="L77" s="330">
        <v>20000000000</v>
      </c>
      <c r="M77" s="330">
        <v>19545000000</v>
      </c>
      <c r="N77" s="398">
        <v>2723029723.25</v>
      </c>
    </row>
    <row r="78" spans="1:14" s="424" customFormat="1" x14ac:dyDescent="0.25">
      <c r="A78" s="515">
        <v>40</v>
      </c>
      <c r="B78" s="327">
        <v>332</v>
      </c>
      <c r="C78" s="327">
        <v>18</v>
      </c>
      <c r="D78" s="327">
        <v>0</v>
      </c>
      <c r="E78" s="327">
        <v>10</v>
      </c>
      <c r="F78" s="328" t="s">
        <v>1013</v>
      </c>
      <c r="G78" s="329">
        <v>197370540</v>
      </c>
      <c r="H78" s="330"/>
      <c r="I78" s="331">
        <v>197370540</v>
      </c>
      <c r="J78" s="331">
        <v>0</v>
      </c>
      <c r="K78" s="331">
        <v>0</v>
      </c>
      <c r="L78" s="331">
        <v>197370540</v>
      </c>
      <c r="M78" s="331">
        <v>0</v>
      </c>
      <c r="N78" s="518">
        <v>0</v>
      </c>
    </row>
    <row r="79" spans="1:14" s="424" customFormat="1" x14ac:dyDescent="0.25">
      <c r="A79" s="515">
        <v>40</v>
      </c>
      <c r="B79" s="327">
        <v>332</v>
      </c>
      <c r="C79" s="327">
        <v>18</v>
      </c>
      <c r="D79" s="327">
        <v>0</v>
      </c>
      <c r="E79" s="327">
        <v>49</v>
      </c>
      <c r="F79" s="328" t="s">
        <v>1014</v>
      </c>
      <c r="G79" s="329">
        <v>289785600</v>
      </c>
      <c r="H79" s="330"/>
      <c r="I79" s="331">
        <v>289785600</v>
      </c>
      <c r="J79" s="331">
        <v>0</v>
      </c>
      <c r="K79" s="331">
        <v>0</v>
      </c>
      <c r="L79" s="331">
        <v>289785600</v>
      </c>
      <c r="M79" s="331">
        <v>0</v>
      </c>
      <c r="N79" s="518">
        <v>0</v>
      </c>
    </row>
    <row r="80" spans="1:14" s="424" customFormat="1" x14ac:dyDescent="0.25">
      <c r="A80" s="515">
        <v>40</v>
      </c>
      <c r="B80" s="327">
        <v>332</v>
      </c>
      <c r="C80" s="327">
        <v>18</v>
      </c>
      <c r="D80" s="327">
        <v>0</v>
      </c>
      <c r="E80" s="327">
        <v>82</v>
      </c>
      <c r="F80" s="328" t="s">
        <v>1015</v>
      </c>
      <c r="G80" s="329">
        <v>5098881</v>
      </c>
      <c r="H80" s="330"/>
      <c r="I80" s="331">
        <v>5098881</v>
      </c>
      <c r="J80" s="331">
        <v>0</v>
      </c>
      <c r="K80" s="331">
        <v>0</v>
      </c>
      <c r="L80" s="331">
        <v>5098881</v>
      </c>
      <c r="M80" s="331">
        <v>0</v>
      </c>
      <c r="N80" s="518">
        <v>0</v>
      </c>
    </row>
    <row r="81" spans="1:14" s="424" customFormat="1" x14ac:dyDescent="0.25">
      <c r="A81" s="515">
        <v>40</v>
      </c>
      <c r="B81" s="327">
        <v>332</v>
      </c>
      <c r="C81" s="327">
        <v>18</v>
      </c>
      <c r="D81" s="327">
        <v>0</v>
      </c>
      <c r="E81" s="327">
        <v>83</v>
      </c>
      <c r="F81" s="328" t="s">
        <v>1016</v>
      </c>
      <c r="G81" s="329">
        <v>144180000</v>
      </c>
      <c r="H81" s="330"/>
      <c r="I81" s="331">
        <v>144180000</v>
      </c>
      <c r="J81" s="331">
        <v>0</v>
      </c>
      <c r="K81" s="331">
        <v>0</v>
      </c>
      <c r="L81" s="331">
        <v>144180000</v>
      </c>
      <c r="M81" s="331">
        <v>0</v>
      </c>
      <c r="N81" s="518">
        <v>0</v>
      </c>
    </row>
    <row r="82" spans="1:14" s="424" customFormat="1" x14ac:dyDescent="0.25">
      <c r="A82" s="515">
        <v>40</v>
      </c>
      <c r="B82" s="327">
        <v>332</v>
      </c>
      <c r="C82" s="327">
        <v>18</v>
      </c>
      <c r="D82" s="327">
        <v>0</v>
      </c>
      <c r="E82" s="327">
        <v>84</v>
      </c>
      <c r="F82" s="328" t="s">
        <v>691</v>
      </c>
      <c r="G82" s="329">
        <v>71704998</v>
      </c>
      <c r="H82" s="330"/>
      <c r="I82" s="331">
        <v>71704998</v>
      </c>
      <c r="J82" s="331">
        <v>54168059</v>
      </c>
      <c r="K82" s="331">
        <v>25824463</v>
      </c>
      <c r="L82" s="331">
        <v>71704998</v>
      </c>
      <c r="M82" s="331">
        <v>54168059</v>
      </c>
      <c r="N82" s="518">
        <v>25824463</v>
      </c>
    </row>
    <row r="83" spans="1:14" s="424" customFormat="1" x14ac:dyDescent="0.25">
      <c r="A83" s="515">
        <v>40</v>
      </c>
      <c r="B83" s="327">
        <v>332</v>
      </c>
      <c r="C83" s="327">
        <v>18</v>
      </c>
      <c r="D83" s="327">
        <v>0</v>
      </c>
      <c r="E83" s="327">
        <v>85</v>
      </c>
      <c r="F83" s="328" t="s">
        <v>1017</v>
      </c>
      <c r="G83" s="329">
        <v>3415557</v>
      </c>
      <c r="H83" s="330"/>
      <c r="I83" s="331">
        <v>3415557</v>
      </c>
      <c r="J83" s="331">
        <v>0</v>
      </c>
      <c r="K83" s="331">
        <v>0</v>
      </c>
      <c r="L83" s="331">
        <v>3415557</v>
      </c>
      <c r="M83" s="331">
        <v>0</v>
      </c>
      <c r="N83" s="518">
        <v>0</v>
      </c>
    </row>
    <row r="84" spans="1:14" s="424" customFormat="1" ht="27" x14ac:dyDescent="0.25">
      <c r="A84" s="515">
        <v>40</v>
      </c>
      <c r="B84" s="327">
        <v>332</v>
      </c>
      <c r="C84" s="327">
        <v>18</v>
      </c>
      <c r="D84" s="327">
        <v>0</v>
      </c>
      <c r="E84" s="327">
        <v>89</v>
      </c>
      <c r="F84" s="328" t="s">
        <v>1018</v>
      </c>
      <c r="G84" s="329">
        <v>8565299</v>
      </c>
      <c r="H84" s="330"/>
      <c r="I84" s="331">
        <v>8565299</v>
      </c>
      <c r="J84" s="331">
        <v>0</v>
      </c>
      <c r="K84" s="331">
        <v>0</v>
      </c>
      <c r="L84" s="331">
        <v>8565299</v>
      </c>
      <c r="M84" s="331">
        <v>0</v>
      </c>
      <c r="N84" s="518">
        <v>0</v>
      </c>
    </row>
    <row r="85" spans="1:14" s="424" customFormat="1" ht="27" x14ac:dyDescent="0.25">
      <c r="A85" s="515">
        <v>40</v>
      </c>
      <c r="B85" s="327">
        <v>332</v>
      </c>
      <c r="C85" s="327">
        <v>18</v>
      </c>
      <c r="D85" s="327">
        <v>0</v>
      </c>
      <c r="E85" s="327">
        <v>90</v>
      </c>
      <c r="F85" s="328" t="s">
        <v>1019</v>
      </c>
      <c r="G85" s="329">
        <v>10385208</v>
      </c>
      <c r="H85" s="330"/>
      <c r="I85" s="331">
        <v>10385208</v>
      </c>
      <c r="J85" s="331">
        <v>0</v>
      </c>
      <c r="K85" s="331">
        <v>0</v>
      </c>
      <c r="L85" s="331">
        <v>10385208</v>
      </c>
      <c r="M85" s="331">
        <v>0</v>
      </c>
      <c r="N85" s="518">
        <v>0</v>
      </c>
    </row>
    <row r="86" spans="1:14" s="424" customFormat="1" x14ac:dyDescent="0.25">
      <c r="A86" s="515">
        <v>40</v>
      </c>
      <c r="B86" s="327">
        <v>332</v>
      </c>
      <c r="C86" s="327">
        <v>18</v>
      </c>
      <c r="D86" s="327">
        <v>0</v>
      </c>
      <c r="E86" s="327">
        <v>92</v>
      </c>
      <c r="F86" s="328" t="s">
        <v>1020</v>
      </c>
      <c r="G86" s="329">
        <v>11901976</v>
      </c>
      <c r="H86" s="330"/>
      <c r="I86" s="331">
        <v>11901976</v>
      </c>
      <c r="J86" s="331">
        <v>0</v>
      </c>
      <c r="K86" s="331">
        <v>0</v>
      </c>
      <c r="L86" s="331">
        <v>11901976</v>
      </c>
      <c r="M86" s="331">
        <v>0</v>
      </c>
      <c r="N86" s="518">
        <v>0</v>
      </c>
    </row>
    <row r="87" spans="1:14" s="424" customFormat="1" x14ac:dyDescent="0.25">
      <c r="A87" s="515">
        <v>40</v>
      </c>
      <c r="B87" s="327">
        <v>332</v>
      </c>
      <c r="C87" s="327">
        <v>18</v>
      </c>
      <c r="D87" s="327">
        <v>0</v>
      </c>
      <c r="E87" s="327">
        <v>95</v>
      </c>
      <c r="F87" s="328" t="s">
        <v>1021</v>
      </c>
      <c r="G87" s="329">
        <v>4448213</v>
      </c>
      <c r="H87" s="330"/>
      <c r="I87" s="331">
        <v>4448213</v>
      </c>
      <c r="J87" s="331">
        <v>0</v>
      </c>
      <c r="K87" s="331">
        <v>0</v>
      </c>
      <c r="L87" s="331">
        <v>4448213</v>
      </c>
      <c r="M87" s="331">
        <v>0</v>
      </c>
      <c r="N87" s="518">
        <v>0</v>
      </c>
    </row>
    <row r="88" spans="1:14" s="424" customFormat="1" ht="27" x14ac:dyDescent="0.25">
      <c r="A88" s="515">
        <v>40</v>
      </c>
      <c r="B88" s="327">
        <v>332</v>
      </c>
      <c r="C88" s="327">
        <v>18</v>
      </c>
      <c r="D88" s="327">
        <v>1</v>
      </c>
      <c r="E88" s="327">
        <v>8</v>
      </c>
      <c r="F88" s="328" t="s">
        <v>1022</v>
      </c>
      <c r="G88" s="329">
        <v>9016234</v>
      </c>
      <c r="H88" s="330"/>
      <c r="I88" s="331">
        <v>9016234</v>
      </c>
      <c r="J88" s="331">
        <v>0</v>
      </c>
      <c r="K88" s="331">
        <v>0</v>
      </c>
      <c r="L88" s="331">
        <v>9016234</v>
      </c>
      <c r="M88" s="331">
        <v>0</v>
      </c>
      <c r="N88" s="518">
        <v>0</v>
      </c>
    </row>
    <row r="89" spans="1:14" s="424" customFormat="1" ht="27" x14ac:dyDescent="0.25">
      <c r="A89" s="515">
        <v>40</v>
      </c>
      <c r="B89" s="327">
        <v>332</v>
      </c>
      <c r="C89" s="327">
        <v>18</v>
      </c>
      <c r="D89" s="327">
        <v>1</v>
      </c>
      <c r="E89" s="327">
        <v>9</v>
      </c>
      <c r="F89" s="328" t="s">
        <v>1023</v>
      </c>
      <c r="G89" s="329">
        <v>2867500</v>
      </c>
      <c r="H89" s="330"/>
      <c r="I89" s="331">
        <v>2867500</v>
      </c>
      <c r="J89" s="331">
        <v>0</v>
      </c>
      <c r="K89" s="331">
        <v>0</v>
      </c>
      <c r="L89" s="331">
        <v>2867500</v>
      </c>
      <c r="M89" s="331">
        <v>0</v>
      </c>
      <c r="N89" s="518">
        <v>0</v>
      </c>
    </row>
    <row r="90" spans="1:14" s="424" customFormat="1" ht="27.75" thickBot="1" x14ac:dyDescent="0.3">
      <c r="A90" s="604">
        <v>40</v>
      </c>
      <c r="B90" s="605">
        <v>332</v>
      </c>
      <c r="C90" s="605">
        <v>18</v>
      </c>
      <c r="D90" s="605">
        <v>1</v>
      </c>
      <c r="E90" s="605">
        <v>11</v>
      </c>
      <c r="F90" s="597" t="s">
        <v>1024</v>
      </c>
      <c r="G90" s="606">
        <v>3975595</v>
      </c>
      <c r="H90" s="607"/>
      <c r="I90" s="579">
        <v>3975595</v>
      </c>
      <c r="J90" s="579">
        <v>0</v>
      </c>
      <c r="K90" s="579">
        <v>0</v>
      </c>
      <c r="L90" s="579">
        <v>3975595</v>
      </c>
      <c r="M90" s="579">
        <v>0</v>
      </c>
      <c r="N90" s="580">
        <v>0</v>
      </c>
    </row>
    <row r="91" spans="1:14" s="424" customFormat="1" ht="27.75" thickTop="1" x14ac:dyDescent="0.25">
      <c r="A91" s="598">
        <v>40</v>
      </c>
      <c r="B91" s="599">
        <v>332</v>
      </c>
      <c r="C91" s="599">
        <v>18</v>
      </c>
      <c r="D91" s="599">
        <v>1</v>
      </c>
      <c r="E91" s="599">
        <v>12</v>
      </c>
      <c r="F91" s="592" t="s">
        <v>1025</v>
      </c>
      <c r="G91" s="600">
        <v>8835000</v>
      </c>
      <c r="H91" s="601"/>
      <c r="I91" s="574">
        <v>8835000</v>
      </c>
      <c r="J91" s="574">
        <v>0</v>
      </c>
      <c r="K91" s="574">
        <v>0</v>
      </c>
      <c r="L91" s="574">
        <v>8835000</v>
      </c>
      <c r="M91" s="574">
        <v>0</v>
      </c>
      <c r="N91" s="575">
        <v>0</v>
      </c>
    </row>
    <row r="92" spans="1:14" s="424" customFormat="1" x14ac:dyDescent="0.25">
      <c r="A92" s="515">
        <v>40</v>
      </c>
      <c r="B92" s="327">
        <v>332</v>
      </c>
      <c r="C92" s="327">
        <v>18</v>
      </c>
      <c r="D92" s="327">
        <v>1</v>
      </c>
      <c r="E92" s="327">
        <v>13</v>
      </c>
      <c r="F92" s="328" t="s">
        <v>1026</v>
      </c>
      <c r="G92" s="329">
        <v>5425000</v>
      </c>
      <c r="H92" s="330"/>
      <c r="I92" s="331">
        <v>5425000</v>
      </c>
      <c r="J92" s="331">
        <v>0</v>
      </c>
      <c r="K92" s="331">
        <v>0</v>
      </c>
      <c r="L92" s="331">
        <v>5425000</v>
      </c>
      <c r="M92" s="331">
        <v>0</v>
      </c>
      <c r="N92" s="518">
        <v>0</v>
      </c>
    </row>
    <row r="93" spans="1:14" s="424" customFormat="1" x14ac:dyDescent="0.25">
      <c r="A93" s="515">
        <v>40</v>
      </c>
      <c r="B93" s="327">
        <v>332</v>
      </c>
      <c r="C93" s="327">
        <v>18</v>
      </c>
      <c r="D93" s="327">
        <v>1</v>
      </c>
      <c r="E93" s="327">
        <v>14</v>
      </c>
      <c r="F93" s="328" t="s">
        <v>1027</v>
      </c>
      <c r="G93" s="329">
        <v>6820000</v>
      </c>
      <c r="H93" s="330"/>
      <c r="I93" s="331">
        <v>6820000</v>
      </c>
      <c r="J93" s="331">
        <v>0</v>
      </c>
      <c r="K93" s="331">
        <v>0</v>
      </c>
      <c r="L93" s="331">
        <v>6820000</v>
      </c>
      <c r="M93" s="331">
        <v>0</v>
      </c>
      <c r="N93" s="518">
        <v>0</v>
      </c>
    </row>
    <row r="94" spans="1:14" s="424" customFormat="1" x14ac:dyDescent="0.25">
      <c r="A94" s="515">
        <v>40</v>
      </c>
      <c r="B94" s="327">
        <v>332</v>
      </c>
      <c r="C94" s="327">
        <v>18</v>
      </c>
      <c r="D94" s="327">
        <v>1</v>
      </c>
      <c r="E94" s="327">
        <v>15</v>
      </c>
      <c r="F94" s="328" t="s">
        <v>1028</v>
      </c>
      <c r="G94" s="329">
        <v>2790000</v>
      </c>
      <c r="H94" s="330"/>
      <c r="I94" s="331">
        <v>2790000</v>
      </c>
      <c r="J94" s="331">
        <v>0</v>
      </c>
      <c r="K94" s="331">
        <v>0</v>
      </c>
      <c r="L94" s="331">
        <v>2790000</v>
      </c>
      <c r="M94" s="331">
        <v>0</v>
      </c>
      <c r="N94" s="518">
        <v>0</v>
      </c>
    </row>
    <row r="95" spans="1:14" s="424" customFormat="1" x14ac:dyDescent="0.25">
      <c r="A95" s="515">
        <v>40</v>
      </c>
      <c r="B95" s="327">
        <v>332</v>
      </c>
      <c r="C95" s="327">
        <v>18</v>
      </c>
      <c r="D95" s="327">
        <v>1</v>
      </c>
      <c r="E95" s="327">
        <v>17</v>
      </c>
      <c r="F95" s="328" t="s">
        <v>1029</v>
      </c>
      <c r="G95" s="329">
        <v>298306202</v>
      </c>
      <c r="H95" s="330"/>
      <c r="I95" s="331">
        <v>298306202</v>
      </c>
      <c r="J95" s="331">
        <v>0</v>
      </c>
      <c r="K95" s="331">
        <v>0</v>
      </c>
      <c r="L95" s="331">
        <v>298306202</v>
      </c>
      <c r="M95" s="331">
        <v>0</v>
      </c>
      <c r="N95" s="518">
        <v>0</v>
      </c>
    </row>
    <row r="96" spans="1:14" s="424" customFormat="1" ht="27" x14ac:dyDescent="0.25">
      <c r="A96" s="515">
        <v>40</v>
      </c>
      <c r="B96" s="327">
        <v>332</v>
      </c>
      <c r="C96" s="327">
        <v>18</v>
      </c>
      <c r="D96" s="327">
        <v>1</v>
      </c>
      <c r="E96" s="327">
        <v>22</v>
      </c>
      <c r="F96" s="328" t="s">
        <v>1030</v>
      </c>
      <c r="G96" s="329">
        <v>85610250</v>
      </c>
      <c r="H96" s="330"/>
      <c r="I96" s="331">
        <v>85610250</v>
      </c>
      <c r="J96" s="331">
        <v>0</v>
      </c>
      <c r="K96" s="331">
        <v>0</v>
      </c>
      <c r="L96" s="331">
        <v>85610250</v>
      </c>
      <c r="M96" s="331">
        <v>0</v>
      </c>
      <c r="N96" s="518">
        <v>0</v>
      </c>
    </row>
    <row r="97" spans="1:14" s="424" customFormat="1" x14ac:dyDescent="0.25">
      <c r="A97" s="515">
        <v>40</v>
      </c>
      <c r="B97" s="327">
        <v>332</v>
      </c>
      <c r="C97" s="327">
        <v>18</v>
      </c>
      <c r="D97" s="327">
        <v>1</v>
      </c>
      <c r="E97" s="327">
        <v>28</v>
      </c>
      <c r="F97" s="328" t="s">
        <v>1031</v>
      </c>
      <c r="G97" s="329">
        <v>3100000</v>
      </c>
      <c r="H97" s="330"/>
      <c r="I97" s="331">
        <v>3100000</v>
      </c>
      <c r="J97" s="331">
        <v>0</v>
      </c>
      <c r="K97" s="331">
        <v>0</v>
      </c>
      <c r="L97" s="331">
        <v>3100000</v>
      </c>
      <c r="M97" s="331">
        <v>0</v>
      </c>
      <c r="N97" s="518">
        <v>0</v>
      </c>
    </row>
    <row r="98" spans="1:14" s="424" customFormat="1" x14ac:dyDescent="0.25">
      <c r="A98" s="515">
        <v>40</v>
      </c>
      <c r="B98" s="327">
        <v>332</v>
      </c>
      <c r="C98" s="327">
        <v>18</v>
      </c>
      <c r="D98" s="327">
        <v>1</v>
      </c>
      <c r="E98" s="327">
        <v>29</v>
      </c>
      <c r="F98" s="328" t="s">
        <v>1032</v>
      </c>
      <c r="G98" s="329">
        <v>6984688</v>
      </c>
      <c r="H98" s="330"/>
      <c r="I98" s="331">
        <v>6984688</v>
      </c>
      <c r="J98" s="331">
        <v>0</v>
      </c>
      <c r="K98" s="331">
        <v>0</v>
      </c>
      <c r="L98" s="331">
        <v>6984688</v>
      </c>
      <c r="M98" s="331">
        <v>0</v>
      </c>
      <c r="N98" s="518">
        <v>0</v>
      </c>
    </row>
    <row r="99" spans="1:14" s="424" customFormat="1" ht="27" x14ac:dyDescent="0.25">
      <c r="A99" s="515">
        <v>40</v>
      </c>
      <c r="B99" s="327">
        <v>332</v>
      </c>
      <c r="C99" s="327">
        <v>18</v>
      </c>
      <c r="D99" s="327">
        <v>1</v>
      </c>
      <c r="E99" s="327">
        <v>30</v>
      </c>
      <c r="F99" s="328" t="s">
        <v>1033</v>
      </c>
      <c r="G99" s="329">
        <v>6585563</v>
      </c>
      <c r="H99" s="330"/>
      <c r="I99" s="331">
        <v>6585563</v>
      </c>
      <c r="J99" s="331">
        <v>0</v>
      </c>
      <c r="K99" s="331">
        <v>0</v>
      </c>
      <c r="L99" s="331">
        <v>6585563</v>
      </c>
      <c r="M99" s="331">
        <v>0</v>
      </c>
      <c r="N99" s="518">
        <v>0</v>
      </c>
    </row>
    <row r="100" spans="1:14" s="424" customFormat="1" ht="27" x14ac:dyDescent="0.25">
      <c r="A100" s="515">
        <v>40</v>
      </c>
      <c r="B100" s="327">
        <v>332</v>
      </c>
      <c r="C100" s="327">
        <v>18</v>
      </c>
      <c r="D100" s="327">
        <v>1</v>
      </c>
      <c r="E100" s="327">
        <v>31</v>
      </c>
      <c r="F100" s="328" t="s">
        <v>1034</v>
      </c>
      <c r="G100" s="329">
        <v>6785125</v>
      </c>
      <c r="H100" s="330"/>
      <c r="I100" s="331">
        <v>6785125</v>
      </c>
      <c r="J100" s="331">
        <v>0</v>
      </c>
      <c r="K100" s="331">
        <v>0</v>
      </c>
      <c r="L100" s="331">
        <v>6785125</v>
      </c>
      <c r="M100" s="331">
        <v>0</v>
      </c>
      <c r="N100" s="518">
        <v>0</v>
      </c>
    </row>
    <row r="101" spans="1:14" s="424" customFormat="1" ht="27" x14ac:dyDescent="0.25">
      <c r="A101" s="515">
        <v>40</v>
      </c>
      <c r="B101" s="327">
        <v>332</v>
      </c>
      <c r="C101" s="327">
        <v>18</v>
      </c>
      <c r="D101" s="327">
        <v>1</v>
      </c>
      <c r="E101" s="327">
        <v>32</v>
      </c>
      <c r="F101" s="328" t="s">
        <v>1035</v>
      </c>
      <c r="G101" s="329">
        <v>9579000</v>
      </c>
      <c r="H101" s="330"/>
      <c r="I101" s="331">
        <v>9579000</v>
      </c>
      <c r="J101" s="331">
        <v>0</v>
      </c>
      <c r="K101" s="331">
        <v>0</v>
      </c>
      <c r="L101" s="331">
        <v>9579000</v>
      </c>
      <c r="M101" s="331">
        <v>0</v>
      </c>
      <c r="N101" s="518">
        <v>0</v>
      </c>
    </row>
    <row r="102" spans="1:14" s="424" customFormat="1" ht="27" x14ac:dyDescent="0.25">
      <c r="A102" s="515">
        <v>40</v>
      </c>
      <c r="B102" s="327">
        <v>332</v>
      </c>
      <c r="C102" s="327">
        <v>18</v>
      </c>
      <c r="D102" s="327">
        <v>1</v>
      </c>
      <c r="E102" s="327">
        <v>33</v>
      </c>
      <c r="F102" s="328" t="s">
        <v>1036</v>
      </c>
      <c r="G102" s="329">
        <v>9179875</v>
      </c>
      <c r="H102" s="330"/>
      <c r="I102" s="331">
        <v>9179875</v>
      </c>
      <c r="J102" s="331">
        <v>0</v>
      </c>
      <c r="K102" s="331">
        <v>0</v>
      </c>
      <c r="L102" s="331">
        <v>9179875</v>
      </c>
      <c r="M102" s="331">
        <v>0</v>
      </c>
      <c r="N102" s="518">
        <v>0</v>
      </c>
    </row>
    <row r="103" spans="1:14" s="424" customFormat="1" x14ac:dyDescent="0.25">
      <c r="A103" s="515">
        <v>40</v>
      </c>
      <c r="B103" s="327">
        <v>332</v>
      </c>
      <c r="C103" s="327">
        <v>18</v>
      </c>
      <c r="D103" s="327">
        <v>1</v>
      </c>
      <c r="E103" s="327">
        <v>34</v>
      </c>
      <c r="F103" s="328" t="s">
        <v>1037</v>
      </c>
      <c r="G103" s="329">
        <v>3410000</v>
      </c>
      <c r="H103" s="330"/>
      <c r="I103" s="331">
        <v>3410000</v>
      </c>
      <c r="J103" s="331">
        <v>0</v>
      </c>
      <c r="K103" s="331">
        <v>0</v>
      </c>
      <c r="L103" s="331">
        <v>3410000</v>
      </c>
      <c r="M103" s="331">
        <v>0</v>
      </c>
      <c r="N103" s="518">
        <v>0</v>
      </c>
    </row>
    <row r="104" spans="1:14" s="424" customFormat="1" x14ac:dyDescent="0.25">
      <c r="A104" s="515">
        <v>40</v>
      </c>
      <c r="B104" s="327">
        <v>332</v>
      </c>
      <c r="C104" s="327">
        <v>18</v>
      </c>
      <c r="D104" s="327">
        <v>1</v>
      </c>
      <c r="E104" s="327">
        <v>35</v>
      </c>
      <c r="F104" s="328" t="s">
        <v>1038</v>
      </c>
      <c r="G104" s="329">
        <v>5520789</v>
      </c>
      <c r="H104" s="330"/>
      <c r="I104" s="331">
        <v>5520789</v>
      </c>
      <c r="J104" s="331">
        <v>0</v>
      </c>
      <c r="K104" s="331">
        <v>0</v>
      </c>
      <c r="L104" s="331">
        <v>5520789</v>
      </c>
      <c r="M104" s="331">
        <v>0</v>
      </c>
      <c r="N104" s="518">
        <v>0</v>
      </c>
    </row>
    <row r="105" spans="1:14" s="424" customFormat="1" x14ac:dyDescent="0.25">
      <c r="A105" s="515">
        <v>40</v>
      </c>
      <c r="B105" s="327">
        <v>332</v>
      </c>
      <c r="C105" s="327">
        <v>18</v>
      </c>
      <c r="D105" s="327">
        <v>1</v>
      </c>
      <c r="E105" s="327">
        <v>36</v>
      </c>
      <c r="F105" s="328" t="s">
        <v>1039</v>
      </c>
      <c r="G105" s="329">
        <v>12772000</v>
      </c>
      <c r="H105" s="330"/>
      <c r="I105" s="331">
        <v>12772000</v>
      </c>
      <c r="J105" s="331">
        <v>0</v>
      </c>
      <c r="K105" s="331">
        <v>0</v>
      </c>
      <c r="L105" s="331">
        <v>12772000</v>
      </c>
      <c r="M105" s="331">
        <v>0</v>
      </c>
      <c r="N105" s="518">
        <v>0</v>
      </c>
    </row>
    <row r="106" spans="1:14" s="424" customFormat="1" x14ac:dyDescent="0.25">
      <c r="A106" s="515">
        <v>40</v>
      </c>
      <c r="B106" s="327">
        <v>332</v>
      </c>
      <c r="C106" s="327">
        <v>18</v>
      </c>
      <c r="D106" s="327">
        <v>1</v>
      </c>
      <c r="E106" s="327">
        <v>37</v>
      </c>
      <c r="F106" s="328" t="s">
        <v>1040</v>
      </c>
      <c r="G106" s="329">
        <v>5115000</v>
      </c>
      <c r="H106" s="330"/>
      <c r="I106" s="331">
        <v>5115000</v>
      </c>
      <c r="J106" s="331">
        <v>0</v>
      </c>
      <c r="K106" s="331">
        <v>0</v>
      </c>
      <c r="L106" s="331">
        <v>5115000</v>
      </c>
      <c r="M106" s="331">
        <v>0</v>
      </c>
      <c r="N106" s="518">
        <v>0</v>
      </c>
    </row>
    <row r="107" spans="1:14" s="424" customFormat="1" x14ac:dyDescent="0.25">
      <c r="A107" s="515">
        <v>40</v>
      </c>
      <c r="B107" s="327">
        <v>332</v>
      </c>
      <c r="C107" s="327">
        <v>18</v>
      </c>
      <c r="D107" s="327">
        <v>1</v>
      </c>
      <c r="E107" s="327">
        <v>38</v>
      </c>
      <c r="F107" s="328" t="s">
        <v>1041</v>
      </c>
      <c r="G107" s="329">
        <v>13969375</v>
      </c>
      <c r="H107" s="330"/>
      <c r="I107" s="331">
        <v>13969375</v>
      </c>
      <c r="J107" s="331">
        <v>0</v>
      </c>
      <c r="K107" s="331">
        <v>0</v>
      </c>
      <c r="L107" s="331">
        <v>13969375</v>
      </c>
      <c r="M107" s="331">
        <v>0</v>
      </c>
      <c r="N107" s="518">
        <v>0</v>
      </c>
    </row>
    <row r="108" spans="1:14" s="424" customFormat="1" x14ac:dyDescent="0.25">
      <c r="A108" s="515">
        <v>40</v>
      </c>
      <c r="B108" s="327">
        <v>332</v>
      </c>
      <c r="C108" s="327">
        <v>18</v>
      </c>
      <c r="D108" s="327">
        <v>1</v>
      </c>
      <c r="E108" s="327">
        <v>40</v>
      </c>
      <c r="F108" s="328" t="s">
        <v>1042</v>
      </c>
      <c r="G108" s="329">
        <v>2945000</v>
      </c>
      <c r="H108" s="330"/>
      <c r="I108" s="331">
        <v>2945000</v>
      </c>
      <c r="J108" s="331">
        <v>0</v>
      </c>
      <c r="K108" s="331">
        <v>0</v>
      </c>
      <c r="L108" s="331">
        <v>2945000</v>
      </c>
      <c r="M108" s="331">
        <v>0</v>
      </c>
      <c r="N108" s="518">
        <v>0</v>
      </c>
    </row>
    <row r="109" spans="1:14" s="424" customFormat="1" x14ac:dyDescent="0.25">
      <c r="A109" s="515">
        <v>40</v>
      </c>
      <c r="B109" s="327">
        <v>332</v>
      </c>
      <c r="C109" s="327">
        <v>18</v>
      </c>
      <c r="D109" s="327">
        <v>1</v>
      </c>
      <c r="E109" s="327">
        <v>41</v>
      </c>
      <c r="F109" s="328" t="s">
        <v>1043</v>
      </c>
      <c r="G109" s="329">
        <v>3952500</v>
      </c>
      <c r="H109" s="330"/>
      <c r="I109" s="331">
        <v>3952500</v>
      </c>
      <c r="J109" s="331">
        <v>0</v>
      </c>
      <c r="K109" s="331">
        <v>0</v>
      </c>
      <c r="L109" s="331">
        <v>3952500</v>
      </c>
      <c r="M109" s="331">
        <v>0</v>
      </c>
      <c r="N109" s="518">
        <v>0</v>
      </c>
    </row>
    <row r="110" spans="1:14" s="424" customFormat="1" x14ac:dyDescent="0.25">
      <c r="A110" s="515">
        <v>5</v>
      </c>
      <c r="B110" s="327">
        <v>335</v>
      </c>
      <c r="C110" s="327">
        <v>21</v>
      </c>
      <c r="D110" s="327">
        <v>0</v>
      </c>
      <c r="E110" s="327">
        <v>16</v>
      </c>
      <c r="F110" s="328" t="s">
        <v>665</v>
      </c>
      <c r="G110" s="329">
        <v>1000000</v>
      </c>
      <c r="H110" s="330"/>
      <c r="I110" s="330">
        <v>1000000</v>
      </c>
      <c r="J110" s="330">
        <v>0</v>
      </c>
      <c r="K110" s="330">
        <v>0</v>
      </c>
      <c r="L110" s="330">
        <v>1000000</v>
      </c>
      <c r="M110" s="330">
        <v>0</v>
      </c>
      <c r="N110" s="398">
        <v>0</v>
      </c>
    </row>
    <row r="111" spans="1:14" s="424" customFormat="1" x14ac:dyDescent="0.25">
      <c r="A111" s="515">
        <v>5</v>
      </c>
      <c r="B111" s="327">
        <v>335</v>
      </c>
      <c r="C111" s="327">
        <v>21</v>
      </c>
      <c r="D111" s="327">
        <v>0</v>
      </c>
      <c r="E111" s="327">
        <v>31</v>
      </c>
      <c r="F111" s="328" t="s">
        <v>666</v>
      </c>
      <c r="G111" s="329">
        <v>1000000</v>
      </c>
      <c r="H111" s="330"/>
      <c r="I111" s="330">
        <v>1000000</v>
      </c>
      <c r="J111" s="330">
        <v>0</v>
      </c>
      <c r="K111" s="330">
        <v>0</v>
      </c>
      <c r="L111" s="330">
        <v>1000000</v>
      </c>
      <c r="M111" s="330">
        <v>0</v>
      </c>
      <c r="N111" s="398">
        <v>0</v>
      </c>
    </row>
    <row r="112" spans="1:14" s="424" customFormat="1" x14ac:dyDescent="0.25">
      <c r="A112" s="515">
        <v>81</v>
      </c>
      <c r="B112" s="327">
        <v>342</v>
      </c>
      <c r="C112" s="327">
        <v>44</v>
      </c>
      <c r="D112" s="327">
        <v>0</v>
      </c>
      <c r="E112" s="327">
        <v>5</v>
      </c>
      <c r="F112" s="328" t="s">
        <v>711</v>
      </c>
      <c r="G112" s="329">
        <v>72510613</v>
      </c>
      <c r="H112" s="330"/>
      <c r="I112" s="330">
        <v>72510613</v>
      </c>
      <c r="J112" s="330">
        <v>21744455</v>
      </c>
      <c r="K112" s="330">
        <v>20442091</v>
      </c>
      <c r="L112" s="330">
        <v>72510613</v>
      </c>
      <c r="M112" s="330">
        <v>21744455</v>
      </c>
      <c r="N112" s="398">
        <v>20442091</v>
      </c>
    </row>
    <row r="113" spans="1:14" s="424" customFormat="1" x14ac:dyDescent="0.25">
      <c r="A113" s="515">
        <v>81</v>
      </c>
      <c r="B113" s="327">
        <v>342</v>
      </c>
      <c r="C113" s="327">
        <v>44</v>
      </c>
      <c r="D113" s="327">
        <v>0</v>
      </c>
      <c r="E113" s="327">
        <v>8</v>
      </c>
      <c r="F113" s="328" t="s">
        <v>958</v>
      </c>
      <c r="G113" s="329">
        <v>15000000</v>
      </c>
      <c r="H113" s="330"/>
      <c r="I113" s="330">
        <v>15000000</v>
      </c>
      <c r="J113" s="330">
        <v>0</v>
      </c>
      <c r="K113" s="330">
        <v>0</v>
      </c>
      <c r="L113" s="330">
        <v>15000000</v>
      </c>
      <c r="M113" s="330">
        <v>0</v>
      </c>
      <c r="N113" s="398">
        <v>0</v>
      </c>
    </row>
    <row r="114" spans="1:14" s="424" customFormat="1" x14ac:dyDescent="0.25">
      <c r="A114" s="515">
        <v>81</v>
      </c>
      <c r="B114" s="327">
        <v>342</v>
      </c>
      <c r="C114" s="327">
        <v>44</v>
      </c>
      <c r="D114" s="327">
        <v>0</v>
      </c>
      <c r="E114" s="327">
        <v>9</v>
      </c>
      <c r="F114" s="328" t="s">
        <v>960</v>
      </c>
      <c r="G114" s="329">
        <v>12000000</v>
      </c>
      <c r="H114" s="330"/>
      <c r="I114" s="330">
        <v>12000000</v>
      </c>
      <c r="J114" s="330">
        <v>0</v>
      </c>
      <c r="K114" s="330">
        <v>0</v>
      </c>
      <c r="L114" s="330">
        <v>12000000</v>
      </c>
      <c r="M114" s="330">
        <v>0</v>
      </c>
      <c r="N114" s="398">
        <v>0</v>
      </c>
    </row>
    <row r="115" spans="1:14" s="424" customFormat="1" x14ac:dyDescent="0.25">
      <c r="A115" s="515">
        <v>41</v>
      </c>
      <c r="B115" s="327">
        <v>343</v>
      </c>
      <c r="C115" s="327">
        <v>48</v>
      </c>
      <c r="D115" s="327">
        <v>0</v>
      </c>
      <c r="E115" s="327">
        <v>1</v>
      </c>
      <c r="F115" s="328" t="s">
        <v>1074</v>
      </c>
      <c r="G115" s="329">
        <v>6646390</v>
      </c>
      <c r="H115" s="330"/>
      <c r="I115" s="330">
        <v>6646390</v>
      </c>
      <c r="J115" s="330">
        <v>334</v>
      </c>
      <c r="K115" s="330">
        <v>0</v>
      </c>
      <c r="L115" s="330">
        <v>6646390</v>
      </c>
      <c r="M115" s="330">
        <v>334</v>
      </c>
      <c r="N115" s="398">
        <v>0</v>
      </c>
    </row>
    <row r="116" spans="1:14" s="424" customFormat="1" x14ac:dyDescent="0.25">
      <c r="A116" s="515">
        <v>41</v>
      </c>
      <c r="B116" s="327">
        <v>343</v>
      </c>
      <c r="C116" s="327">
        <v>48</v>
      </c>
      <c r="D116" s="327">
        <v>0</v>
      </c>
      <c r="E116" s="327">
        <v>1</v>
      </c>
      <c r="F116" s="328" t="s">
        <v>1075</v>
      </c>
      <c r="G116" s="329">
        <v>6646390</v>
      </c>
      <c r="H116" s="330"/>
      <c r="I116" s="330">
        <v>6646390</v>
      </c>
      <c r="J116" s="330">
        <v>333</v>
      </c>
      <c r="K116" s="330">
        <v>0</v>
      </c>
      <c r="L116" s="330">
        <v>6646390</v>
      </c>
      <c r="M116" s="330">
        <v>333</v>
      </c>
      <c r="N116" s="398">
        <v>0</v>
      </c>
    </row>
    <row r="117" spans="1:14" s="424" customFormat="1" x14ac:dyDescent="0.25">
      <c r="A117" s="515">
        <v>41</v>
      </c>
      <c r="B117" s="327">
        <v>343</v>
      </c>
      <c r="C117" s="327">
        <v>48</v>
      </c>
      <c r="D117" s="327">
        <v>0</v>
      </c>
      <c r="E117" s="327">
        <v>1</v>
      </c>
      <c r="F117" s="328" t="s">
        <v>1076</v>
      </c>
      <c r="G117" s="329">
        <v>6646390</v>
      </c>
      <c r="H117" s="330"/>
      <c r="I117" s="330">
        <v>6646390</v>
      </c>
      <c r="J117" s="330">
        <v>333</v>
      </c>
      <c r="K117" s="330">
        <v>0</v>
      </c>
      <c r="L117" s="330">
        <v>6646390</v>
      </c>
      <c r="M117" s="330">
        <v>333</v>
      </c>
      <c r="N117" s="398">
        <v>0</v>
      </c>
    </row>
    <row r="118" spans="1:14" s="424" customFormat="1" x14ac:dyDescent="0.25">
      <c r="A118" s="515">
        <v>52</v>
      </c>
      <c r="B118" s="327">
        <v>363</v>
      </c>
      <c r="C118" s="327">
        <v>36</v>
      </c>
      <c r="D118" s="327">
        <v>0</v>
      </c>
      <c r="E118" s="327">
        <v>6</v>
      </c>
      <c r="F118" s="328" t="s">
        <v>693</v>
      </c>
      <c r="G118" s="329">
        <v>23706890</v>
      </c>
      <c r="H118" s="330"/>
      <c r="I118" s="330">
        <v>23706890</v>
      </c>
      <c r="J118" s="330">
        <v>0</v>
      </c>
      <c r="K118" s="330">
        <v>0</v>
      </c>
      <c r="L118" s="330">
        <v>23706890</v>
      </c>
      <c r="M118" s="330">
        <v>0</v>
      </c>
      <c r="N118" s="398">
        <v>0</v>
      </c>
    </row>
    <row r="119" spans="1:14" s="424" customFormat="1" x14ac:dyDescent="0.25">
      <c r="A119" s="515">
        <v>52</v>
      </c>
      <c r="B119" s="327">
        <v>363</v>
      </c>
      <c r="C119" s="327">
        <v>36</v>
      </c>
      <c r="D119" s="327">
        <v>0</v>
      </c>
      <c r="E119" s="327">
        <v>6</v>
      </c>
      <c r="F119" s="328" t="s">
        <v>694</v>
      </c>
      <c r="G119" s="329">
        <v>23706890</v>
      </c>
      <c r="H119" s="330"/>
      <c r="I119" s="330">
        <v>23706890</v>
      </c>
      <c r="J119" s="330">
        <v>31500057</v>
      </c>
      <c r="K119" s="330">
        <v>25119801.629999999</v>
      </c>
      <c r="L119" s="330">
        <v>23706890</v>
      </c>
      <c r="M119" s="330">
        <v>31500057</v>
      </c>
      <c r="N119" s="398">
        <v>25119801.629999999</v>
      </c>
    </row>
    <row r="120" spans="1:14" s="424" customFormat="1" x14ac:dyDescent="0.25">
      <c r="A120" s="515">
        <v>26</v>
      </c>
      <c r="B120" s="327">
        <v>366</v>
      </c>
      <c r="C120" s="327">
        <v>1</v>
      </c>
      <c r="D120" s="327">
        <v>0</v>
      </c>
      <c r="E120" s="327">
        <v>1</v>
      </c>
      <c r="F120" s="328" t="s">
        <v>668</v>
      </c>
      <c r="G120" s="329">
        <v>31333333</v>
      </c>
      <c r="H120" s="330"/>
      <c r="I120" s="330">
        <v>31333333</v>
      </c>
      <c r="J120" s="330">
        <v>27333333</v>
      </c>
      <c r="K120" s="330">
        <v>24993082.620000001</v>
      </c>
      <c r="L120" s="331">
        <v>31333333</v>
      </c>
      <c r="M120" s="331">
        <v>27333333</v>
      </c>
      <c r="N120" s="516">
        <v>24993082.620000001</v>
      </c>
    </row>
    <row r="121" spans="1:14" s="424" customFormat="1" x14ac:dyDescent="0.25">
      <c r="A121" s="515">
        <v>26</v>
      </c>
      <c r="B121" s="327">
        <v>366</v>
      </c>
      <c r="C121" s="327">
        <v>21</v>
      </c>
      <c r="D121" s="327">
        <v>0</v>
      </c>
      <c r="E121" s="327">
        <v>1</v>
      </c>
      <c r="F121" s="328" t="s">
        <v>669</v>
      </c>
      <c r="G121" s="329">
        <v>281435487</v>
      </c>
      <c r="H121" s="330"/>
      <c r="I121" s="330">
        <v>281435487</v>
      </c>
      <c r="J121" s="330">
        <v>291435487</v>
      </c>
      <c r="K121" s="330">
        <v>171313916.83000001</v>
      </c>
      <c r="L121" s="331">
        <v>281435487</v>
      </c>
      <c r="M121" s="331">
        <v>291435487</v>
      </c>
      <c r="N121" s="516">
        <v>171313916.83000001</v>
      </c>
    </row>
    <row r="122" spans="1:14" s="424" customFormat="1" x14ac:dyDescent="0.25">
      <c r="A122" s="515">
        <v>26</v>
      </c>
      <c r="B122" s="327">
        <v>366</v>
      </c>
      <c r="C122" s="327">
        <v>21</v>
      </c>
      <c r="D122" s="327">
        <v>0</v>
      </c>
      <c r="E122" s="327">
        <v>2</v>
      </c>
      <c r="F122" s="328" t="s">
        <v>670</v>
      </c>
      <c r="G122" s="329">
        <v>36000000</v>
      </c>
      <c r="H122" s="330"/>
      <c r="I122" s="330">
        <v>36000000</v>
      </c>
      <c r="J122" s="330">
        <v>36000000</v>
      </c>
      <c r="K122" s="330">
        <v>30077387.82</v>
      </c>
      <c r="L122" s="331">
        <v>36000000</v>
      </c>
      <c r="M122" s="331">
        <v>36000000</v>
      </c>
      <c r="N122" s="516">
        <v>30077387.82</v>
      </c>
    </row>
    <row r="123" spans="1:14" s="424" customFormat="1" x14ac:dyDescent="0.25">
      <c r="A123" s="515">
        <v>26</v>
      </c>
      <c r="B123" s="327">
        <v>366</v>
      </c>
      <c r="C123" s="327">
        <v>22</v>
      </c>
      <c r="D123" s="327">
        <v>0</v>
      </c>
      <c r="E123" s="327">
        <v>1</v>
      </c>
      <c r="F123" s="328" t="s">
        <v>671</v>
      </c>
      <c r="G123" s="329">
        <v>161260273</v>
      </c>
      <c r="H123" s="330"/>
      <c r="I123" s="330">
        <v>161260273</v>
      </c>
      <c r="J123" s="330">
        <v>161260273</v>
      </c>
      <c r="K123" s="330">
        <v>132082296.76000001</v>
      </c>
      <c r="L123" s="331">
        <v>161260273</v>
      </c>
      <c r="M123" s="331">
        <v>161260273</v>
      </c>
      <c r="N123" s="516">
        <v>132082296.76000001</v>
      </c>
    </row>
    <row r="124" spans="1:14" s="424" customFormat="1" x14ac:dyDescent="0.25">
      <c r="A124" s="515">
        <v>26</v>
      </c>
      <c r="B124" s="327">
        <v>366</v>
      </c>
      <c r="C124" s="327">
        <v>23</v>
      </c>
      <c r="D124" s="327">
        <v>0</v>
      </c>
      <c r="E124" s="327">
        <v>1</v>
      </c>
      <c r="F124" s="328" t="s">
        <v>672</v>
      </c>
      <c r="G124" s="329">
        <v>41730764</v>
      </c>
      <c r="H124" s="330"/>
      <c r="I124" s="330">
        <v>41730764</v>
      </c>
      <c r="J124" s="330">
        <v>41730764</v>
      </c>
      <c r="K124" s="330">
        <v>27770793.600000001</v>
      </c>
      <c r="L124" s="331">
        <v>41730764</v>
      </c>
      <c r="M124" s="331">
        <v>41730764</v>
      </c>
      <c r="N124" s="516">
        <v>27770793.600000001</v>
      </c>
    </row>
    <row r="125" spans="1:14" s="424" customFormat="1" x14ac:dyDescent="0.25">
      <c r="A125" s="515">
        <v>26</v>
      </c>
      <c r="B125" s="327">
        <v>366</v>
      </c>
      <c r="C125" s="327">
        <v>23</v>
      </c>
      <c r="D125" s="327">
        <v>0</v>
      </c>
      <c r="E125" s="327">
        <v>2</v>
      </c>
      <c r="F125" s="328" t="s">
        <v>673</v>
      </c>
      <c r="G125" s="329">
        <v>83805000</v>
      </c>
      <c r="H125" s="330"/>
      <c r="I125" s="330">
        <v>83805000</v>
      </c>
      <c r="J125" s="330">
        <v>59805000</v>
      </c>
      <c r="K125" s="330">
        <v>45150150.659999996</v>
      </c>
      <c r="L125" s="331">
        <v>83805000</v>
      </c>
      <c r="M125" s="331">
        <v>59805000</v>
      </c>
      <c r="N125" s="516">
        <v>45150150.659999996</v>
      </c>
    </row>
    <row r="126" spans="1:14" s="424" customFormat="1" x14ac:dyDescent="0.25">
      <c r="A126" s="515">
        <v>26</v>
      </c>
      <c r="B126" s="327">
        <v>366</v>
      </c>
      <c r="C126" s="327">
        <v>24</v>
      </c>
      <c r="D126" s="327">
        <v>0</v>
      </c>
      <c r="E126" s="327">
        <v>1</v>
      </c>
      <c r="F126" s="328" t="s">
        <v>674</v>
      </c>
      <c r="G126" s="329">
        <v>143511859</v>
      </c>
      <c r="H126" s="330"/>
      <c r="I126" s="330">
        <v>143511859</v>
      </c>
      <c r="J126" s="330">
        <v>147511859</v>
      </c>
      <c r="K126" s="330">
        <v>119498187.34999999</v>
      </c>
      <c r="L126" s="331">
        <v>143511859</v>
      </c>
      <c r="M126" s="331">
        <v>147511859</v>
      </c>
      <c r="N126" s="516">
        <v>119498187.34999999</v>
      </c>
    </row>
    <row r="127" spans="1:14" s="424" customFormat="1" x14ac:dyDescent="0.25">
      <c r="A127" s="515">
        <v>26</v>
      </c>
      <c r="B127" s="327">
        <v>366</v>
      </c>
      <c r="C127" s="327">
        <v>25</v>
      </c>
      <c r="D127" s="327">
        <v>0</v>
      </c>
      <c r="E127" s="327">
        <v>1</v>
      </c>
      <c r="F127" s="328" t="s">
        <v>675</v>
      </c>
      <c r="G127" s="329">
        <v>220398515</v>
      </c>
      <c r="H127" s="330"/>
      <c r="I127" s="330">
        <v>220398515</v>
      </c>
      <c r="J127" s="330">
        <v>210398515</v>
      </c>
      <c r="K127" s="330">
        <v>187690511.77000001</v>
      </c>
      <c r="L127" s="331">
        <v>220398515</v>
      </c>
      <c r="M127" s="331">
        <v>210398515</v>
      </c>
      <c r="N127" s="516">
        <v>187690511.77000001</v>
      </c>
    </row>
    <row r="128" spans="1:14" s="424" customFormat="1" ht="27" x14ac:dyDescent="0.25">
      <c r="A128" s="515">
        <v>45</v>
      </c>
      <c r="B128" s="327">
        <v>374</v>
      </c>
      <c r="C128" s="327">
        <v>17</v>
      </c>
      <c r="D128" s="327">
        <v>0</v>
      </c>
      <c r="E128" s="327">
        <v>4</v>
      </c>
      <c r="F128" s="328" t="s">
        <v>692</v>
      </c>
      <c r="G128" s="329">
        <v>33000000</v>
      </c>
      <c r="H128" s="330"/>
      <c r="I128" s="330">
        <v>33000000</v>
      </c>
      <c r="J128" s="330">
        <v>33000000</v>
      </c>
      <c r="K128" s="330">
        <v>32910000</v>
      </c>
      <c r="L128" s="330">
        <v>33000000</v>
      </c>
      <c r="M128" s="330">
        <v>33000000</v>
      </c>
      <c r="N128" s="398">
        <v>32910000</v>
      </c>
    </row>
    <row r="129" spans="1:14" s="424" customFormat="1" x14ac:dyDescent="0.25">
      <c r="A129" s="515">
        <v>41</v>
      </c>
      <c r="B129" s="327">
        <v>375</v>
      </c>
      <c r="C129" s="327">
        <v>48</v>
      </c>
      <c r="D129" s="327">
        <v>0</v>
      </c>
      <c r="E129" s="327">
        <v>6</v>
      </c>
      <c r="F129" s="328" t="s">
        <v>856</v>
      </c>
      <c r="G129" s="329">
        <v>906708</v>
      </c>
      <c r="H129" s="330"/>
      <c r="I129" s="330">
        <v>0</v>
      </c>
      <c r="J129" s="330">
        <v>0</v>
      </c>
      <c r="K129" s="330">
        <v>0</v>
      </c>
      <c r="L129" s="331">
        <v>0</v>
      </c>
      <c r="M129" s="331">
        <v>0</v>
      </c>
      <c r="N129" s="516">
        <v>0</v>
      </c>
    </row>
    <row r="130" spans="1:14" s="424" customFormat="1" x14ac:dyDescent="0.25">
      <c r="A130" s="515">
        <v>41</v>
      </c>
      <c r="B130" s="327">
        <v>375</v>
      </c>
      <c r="C130" s="327">
        <v>48</v>
      </c>
      <c r="D130" s="327">
        <v>0</v>
      </c>
      <c r="E130" s="327">
        <v>7</v>
      </c>
      <c r="F130" s="328" t="s">
        <v>859</v>
      </c>
      <c r="G130" s="329">
        <v>7344511</v>
      </c>
      <c r="H130" s="330"/>
      <c r="I130" s="330">
        <v>0</v>
      </c>
      <c r="J130" s="330">
        <v>0</v>
      </c>
      <c r="K130" s="330">
        <v>0</v>
      </c>
      <c r="L130" s="331">
        <v>0</v>
      </c>
      <c r="M130" s="331">
        <v>0</v>
      </c>
      <c r="N130" s="516">
        <v>0</v>
      </c>
    </row>
    <row r="131" spans="1:14" s="424" customFormat="1" x14ac:dyDescent="0.25">
      <c r="A131" s="515">
        <v>41</v>
      </c>
      <c r="B131" s="327">
        <v>375</v>
      </c>
      <c r="C131" s="327">
        <v>48</v>
      </c>
      <c r="D131" s="327">
        <v>0</v>
      </c>
      <c r="E131" s="327">
        <v>8</v>
      </c>
      <c r="F131" s="328" t="s">
        <v>857</v>
      </c>
      <c r="G131" s="329">
        <v>6548444</v>
      </c>
      <c r="H131" s="330"/>
      <c r="I131" s="330">
        <v>0</v>
      </c>
      <c r="J131" s="330">
        <v>0</v>
      </c>
      <c r="K131" s="330">
        <v>0</v>
      </c>
      <c r="L131" s="331">
        <v>0</v>
      </c>
      <c r="M131" s="331">
        <v>0</v>
      </c>
      <c r="N131" s="516">
        <v>0</v>
      </c>
    </row>
    <row r="132" spans="1:14" s="424" customFormat="1" x14ac:dyDescent="0.25">
      <c r="A132" s="515">
        <v>41</v>
      </c>
      <c r="B132" s="327">
        <v>380</v>
      </c>
      <c r="C132" s="327">
        <v>31</v>
      </c>
      <c r="D132" s="327">
        <v>0</v>
      </c>
      <c r="E132" s="327">
        <v>12</v>
      </c>
      <c r="F132" s="328" t="s">
        <v>928</v>
      </c>
      <c r="G132" s="329">
        <v>41977200</v>
      </c>
      <c r="H132" s="330"/>
      <c r="I132" s="330">
        <v>41977200</v>
      </c>
      <c r="J132" s="330">
        <v>0</v>
      </c>
      <c r="K132" s="330">
        <v>0</v>
      </c>
      <c r="L132" s="330">
        <v>41977200</v>
      </c>
      <c r="M132" s="330">
        <v>0</v>
      </c>
      <c r="N132" s="398">
        <v>0</v>
      </c>
    </row>
    <row r="133" spans="1:14" s="424" customFormat="1" x14ac:dyDescent="0.25">
      <c r="A133" s="515">
        <v>41</v>
      </c>
      <c r="B133" s="327">
        <v>380</v>
      </c>
      <c r="C133" s="327">
        <v>31</v>
      </c>
      <c r="D133" s="327">
        <v>0</v>
      </c>
      <c r="E133" s="327">
        <v>16</v>
      </c>
      <c r="F133" s="328" t="s">
        <v>930</v>
      </c>
      <c r="G133" s="329">
        <v>2798480</v>
      </c>
      <c r="H133" s="330"/>
      <c r="I133" s="330">
        <v>2798480</v>
      </c>
      <c r="J133" s="330">
        <v>0</v>
      </c>
      <c r="K133" s="330">
        <v>0</v>
      </c>
      <c r="L133" s="330">
        <v>2798480</v>
      </c>
      <c r="M133" s="330">
        <v>0</v>
      </c>
      <c r="N133" s="398">
        <v>0</v>
      </c>
    </row>
    <row r="134" spans="1:14" s="424" customFormat="1" x14ac:dyDescent="0.25">
      <c r="A134" s="515">
        <v>41</v>
      </c>
      <c r="B134" s="327">
        <v>380</v>
      </c>
      <c r="C134" s="327">
        <v>31</v>
      </c>
      <c r="D134" s="327">
        <v>0</v>
      </c>
      <c r="E134" s="327">
        <v>28</v>
      </c>
      <c r="F134" s="328" t="s">
        <v>932</v>
      </c>
      <c r="G134" s="329">
        <v>3148290</v>
      </c>
      <c r="H134" s="330"/>
      <c r="I134" s="330">
        <v>3148290</v>
      </c>
      <c r="J134" s="330">
        <v>0</v>
      </c>
      <c r="K134" s="330">
        <v>0</v>
      </c>
      <c r="L134" s="330">
        <v>3148290</v>
      </c>
      <c r="M134" s="330">
        <v>0</v>
      </c>
      <c r="N134" s="398">
        <v>0</v>
      </c>
    </row>
    <row r="135" spans="1:14" s="424" customFormat="1" x14ac:dyDescent="0.25">
      <c r="A135" s="515">
        <v>41</v>
      </c>
      <c r="B135" s="327">
        <v>380</v>
      </c>
      <c r="C135" s="327">
        <v>31</v>
      </c>
      <c r="D135" s="327">
        <v>0</v>
      </c>
      <c r="E135" s="327">
        <v>29</v>
      </c>
      <c r="F135" s="328" t="s">
        <v>934</v>
      </c>
      <c r="G135" s="329">
        <v>279848</v>
      </c>
      <c r="H135" s="330"/>
      <c r="I135" s="330">
        <v>279848</v>
      </c>
      <c r="J135" s="330">
        <v>0</v>
      </c>
      <c r="K135" s="330">
        <v>0</v>
      </c>
      <c r="L135" s="330">
        <v>279848</v>
      </c>
      <c r="M135" s="330">
        <v>0</v>
      </c>
      <c r="N135" s="398">
        <v>0</v>
      </c>
    </row>
    <row r="136" spans="1:14" s="424" customFormat="1" ht="14.25" thickBot="1" x14ac:dyDescent="0.3">
      <c r="A136" s="604">
        <v>41</v>
      </c>
      <c r="B136" s="605">
        <v>380</v>
      </c>
      <c r="C136" s="605">
        <v>31</v>
      </c>
      <c r="D136" s="605">
        <v>0</v>
      </c>
      <c r="E136" s="605">
        <v>35</v>
      </c>
      <c r="F136" s="597" t="s">
        <v>936</v>
      </c>
      <c r="G136" s="606">
        <v>1303392</v>
      </c>
      <c r="H136" s="607"/>
      <c r="I136" s="607">
        <v>1303392</v>
      </c>
      <c r="J136" s="607">
        <v>1133951</v>
      </c>
      <c r="K136" s="607">
        <v>0</v>
      </c>
      <c r="L136" s="607">
        <v>1303392</v>
      </c>
      <c r="M136" s="607">
        <v>1133951</v>
      </c>
      <c r="N136" s="614">
        <v>0</v>
      </c>
    </row>
    <row r="137" spans="1:14" s="424" customFormat="1" ht="41.25" thickTop="1" x14ac:dyDescent="0.25">
      <c r="A137" s="598">
        <v>57</v>
      </c>
      <c r="B137" s="599">
        <v>604</v>
      </c>
      <c r="C137" s="599">
        <v>16</v>
      </c>
      <c r="D137" s="599">
        <v>3</v>
      </c>
      <c r="E137" s="599">
        <v>55</v>
      </c>
      <c r="F137" s="592" t="s">
        <v>137</v>
      </c>
      <c r="G137" s="600">
        <v>10000000</v>
      </c>
      <c r="H137" s="601"/>
      <c r="I137" s="601">
        <v>10000000</v>
      </c>
      <c r="J137" s="601">
        <v>250050</v>
      </c>
      <c r="K137" s="601">
        <v>250049.48</v>
      </c>
      <c r="L137" s="610">
        <v>10000000</v>
      </c>
      <c r="M137" s="610">
        <v>250050</v>
      </c>
      <c r="N137" s="611">
        <v>250049.48</v>
      </c>
    </row>
    <row r="138" spans="1:14" s="424" customFormat="1" ht="27" x14ac:dyDescent="0.25">
      <c r="A138" s="598">
        <v>57</v>
      </c>
      <c r="B138" s="599">
        <v>604</v>
      </c>
      <c r="C138" s="599">
        <v>16</v>
      </c>
      <c r="D138" s="599">
        <v>4</v>
      </c>
      <c r="E138" s="599">
        <v>18</v>
      </c>
      <c r="F138" s="592" t="s">
        <v>138</v>
      </c>
      <c r="G138" s="600">
        <v>6685174</v>
      </c>
      <c r="H138" s="601"/>
      <c r="I138" s="601">
        <v>6685174</v>
      </c>
      <c r="J138" s="601">
        <v>1</v>
      </c>
      <c r="K138" s="601">
        <v>0</v>
      </c>
      <c r="L138" s="610">
        <v>6685174</v>
      </c>
      <c r="M138" s="610">
        <v>1</v>
      </c>
      <c r="N138" s="611">
        <v>0</v>
      </c>
    </row>
    <row r="139" spans="1:14" s="424" customFormat="1" ht="27" x14ac:dyDescent="0.25">
      <c r="A139" s="515">
        <v>57</v>
      </c>
      <c r="B139" s="327">
        <v>604</v>
      </c>
      <c r="C139" s="327">
        <v>16</v>
      </c>
      <c r="D139" s="327">
        <v>4</v>
      </c>
      <c r="E139" s="327">
        <v>19</v>
      </c>
      <c r="F139" s="328" t="s">
        <v>139</v>
      </c>
      <c r="G139" s="329">
        <v>6685174</v>
      </c>
      <c r="H139" s="330"/>
      <c r="I139" s="330">
        <v>6685174</v>
      </c>
      <c r="J139" s="330">
        <v>4522979</v>
      </c>
      <c r="K139" s="330">
        <v>4522977.9000000004</v>
      </c>
      <c r="L139" s="333">
        <v>6685174</v>
      </c>
      <c r="M139" s="333">
        <v>4522979</v>
      </c>
      <c r="N139" s="519">
        <v>4522977.9000000004</v>
      </c>
    </row>
    <row r="140" spans="1:14" s="424" customFormat="1" ht="27" x14ac:dyDescent="0.25">
      <c r="A140" s="515">
        <v>57</v>
      </c>
      <c r="B140" s="327">
        <v>604</v>
      </c>
      <c r="C140" s="327">
        <v>16</v>
      </c>
      <c r="D140" s="327">
        <v>4</v>
      </c>
      <c r="E140" s="327">
        <v>20</v>
      </c>
      <c r="F140" s="328" t="s">
        <v>163</v>
      </c>
      <c r="G140" s="329">
        <v>6685174</v>
      </c>
      <c r="H140" s="330"/>
      <c r="I140" s="330">
        <v>6685174</v>
      </c>
      <c r="J140" s="330">
        <v>15447</v>
      </c>
      <c r="K140" s="330">
        <v>15445.88</v>
      </c>
      <c r="L140" s="333">
        <v>6685174</v>
      </c>
      <c r="M140" s="333">
        <v>15447</v>
      </c>
      <c r="N140" s="519">
        <v>15445.88</v>
      </c>
    </row>
    <row r="141" spans="1:14" s="424" customFormat="1" x14ac:dyDescent="0.25">
      <c r="A141" s="515">
        <v>57</v>
      </c>
      <c r="B141" s="327">
        <v>604</v>
      </c>
      <c r="C141" s="327">
        <v>16</v>
      </c>
      <c r="D141" s="327">
        <v>4</v>
      </c>
      <c r="E141" s="327">
        <v>21</v>
      </c>
      <c r="F141" s="328" t="s">
        <v>164</v>
      </c>
      <c r="G141" s="329">
        <v>10724133</v>
      </c>
      <c r="H141" s="330"/>
      <c r="I141" s="330">
        <v>10724133</v>
      </c>
      <c r="J141" s="330">
        <v>1</v>
      </c>
      <c r="K141" s="330">
        <v>0</v>
      </c>
      <c r="L141" s="333">
        <v>10724133</v>
      </c>
      <c r="M141" s="333">
        <v>1</v>
      </c>
      <c r="N141" s="519">
        <v>0</v>
      </c>
    </row>
    <row r="142" spans="1:14" s="424" customFormat="1" ht="27" x14ac:dyDescent="0.25">
      <c r="A142" s="515">
        <v>57</v>
      </c>
      <c r="B142" s="327">
        <v>604</v>
      </c>
      <c r="C142" s="327">
        <v>16</v>
      </c>
      <c r="D142" s="327">
        <v>4</v>
      </c>
      <c r="E142" s="327">
        <v>25</v>
      </c>
      <c r="F142" s="328" t="s">
        <v>165</v>
      </c>
      <c r="G142" s="329">
        <v>6685174</v>
      </c>
      <c r="H142" s="330"/>
      <c r="I142" s="330">
        <v>6685174</v>
      </c>
      <c r="J142" s="330">
        <v>1</v>
      </c>
      <c r="K142" s="330">
        <v>0</v>
      </c>
      <c r="L142" s="333">
        <v>6685174</v>
      </c>
      <c r="M142" s="333">
        <v>1</v>
      </c>
      <c r="N142" s="519">
        <v>0</v>
      </c>
    </row>
    <row r="143" spans="1:14" s="424" customFormat="1" x14ac:dyDescent="0.25">
      <c r="A143" s="515">
        <v>57</v>
      </c>
      <c r="B143" s="327">
        <v>604</v>
      </c>
      <c r="C143" s="327">
        <v>16</v>
      </c>
      <c r="D143" s="327">
        <v>4</v>
      </c>
      <c r="E143" s="327">
        <v>26</v>
      </c>
      <c r="F143" s="328" t="s">
        <v>166</v>
      </c>
      <c r="G143" s="329">
        <v>10724133</v>
      </c>
      <c r="H143" s="330"/>
      <c r="I143" s="330">
        <v>10724133</v>
      </c>
      <c r="J143" s="330">
        <v>0</v>
      </c>
      <c r="K143" s="330">
        <v>0</v>
      </c>
      <c r="L143" s="333">
        <v>10724133</v>
      </c>
      <c r="M143" s="333">
        <v>0</v>
      </c>
      <c r="N143" s="519">
        <v>0</v>
      </c>
    </row>
    <row r="144" spans="1:14" s="424" customFormat="1" ht="27" x14ac:dyDescent="0.25">
      <c r="A144" s="515">
        <v>57</v>
      </c>
      <c r="B144" s="327">
        <v>604</v>
      </c>
      <c r="C144" s="327">
        <v>16</v>
      </c>
      <c r="D144" s="327">
        <v>4</v>
      </c>
      <c r="E144" s="327">
        <v>27</v>
      </c>
      <c r="F144" s="328" t="s">
        <v>167</v>
      </c>
      <c r="G144" s="329">
        <v>18384229</v>
      </c>
      <c r="H144" s="330"/>
      <c r="I144" s="330">
        <v>18384229</v>
      </c>
      <c r="J144" s="330">
        <v>0</v>
      </c>
      <c r="K144" s="330">
        <v>0</v>
      </c>
      <c r="L144" s="333">
        <v>18384229</v>
      </c>
      <c r="M144" s="333">
        <v>0</v>
      </c>
      <c r="N144" s="519">
        <v>0</v>
      </c>
    </row>
    <row r="145" spans="1:14" s="424" customFormat="1" ht="27" x14ac:dyDescent="0.25">
      <c r="A145" s="515">
        <v>57</v>
      </c>
      <c r="B145" s="327">
        <v>604</v>
      </c>
      <c r="C145" s="327">
        <v>16</v>
      </c>
      <c r="D145" s="327">
        <v>4</v>
      </c>
      <c r="E145" s="327">
        <v>28</v>
      </c>
      <c r="F145" s="328" t="s">
        <v>168</v>
      </c>
      <c r="G145" s="329">
        <v>18384229</v>
      </c>
      <c r="H145" s="330"/>
      <c r="I145" s="330">
        <v>18384229</v>
      </c>
      <c r="J145" s="330">
        <v>0</v>
      </c>
      <c r="K145" s="330">
        <v>0</v>
      </c>
      <c r="L145" s="333">
        <v>18384229</v>
      </c>
      <c r="M145" s="333">
        <v>0</v>
      </c>
      <c r="N145" s="519">
        <v>0</v>
      </c>
    </row>
    <row r="146" spans="1:14" s="424" customFormat="1" ht="27" x14ac:dyDescent="0.25">
      <c r="A146" s="515">
        <v>57</v>
      </c>
      <c r="B146" s="327">
        <v>604</v>
      </c>
      <c r="C146" s="327">
        <v>16</v>
      </c>
      <c r="D146" s="327">
        <v>4</v>
      </c>
      <c r="E146" s="327">
        <v>29</v>
      </c>
      <c r="F146" s="328" t="s">
        <v>170</v>
      </c>
      <c r="G146" s="329">
        <v>18384229</v>
      </c>
      <c r="H146" s="330"/>
      <c r="I146" s="330">
        <v>18384229</v>
      </c>
      <c r="J146" s="330">
        <v>0</v>
      </c>
      <c r="K146" s="330">
        <v>0</v>
      </c>
      <c r="L146" s="333">
        <v>18384229</v>
      </c>
      <c r="M146" s="333">
        <v>0</v>
      </c>
      <c r="N146" s="519">
        <v>0</v>
      </c>
    </row>
    <row r="147" spans="1:14" s="424" customFormat="1" ht="27" x14ac:dyDescent="0.25">
      <c r="A147" s="515">
        <v>57</v>
      </c>
      <c r="B147" s="327">
        <v>604</v>
      </c>
      <c r="C147" s="327">
        <v>16</v>
      </c>
      <c r="D147" s="327">
        <v>4</v>
      </c>
      <c r="E147" s="327">
        <v>30</v>
      </c>
      <c r="F147" s="328" t="s">
        <v>171</v>
      </c>
      <c r="G147" s="329">
        <v>18384229</v>
      </c>
      <c r="H147" s="330"/>
      <c r="I147" s="330">
        <v>18384229</v>
      </c>
      <c r="J147" s="330">
        <v>0</v>
      </c>
      <c r="K147" s="330">
        <v>0</v>
      </c>
      <c r="L147" s="333">
        <v>18384229</v>
      </c>
      <c r="M147" s="333">
        <v>0</v>
      </c>
      <c r="N147" s="519">
        <v>0</v>
      </c>
    </row>
    <row r="148" spans="1:14" s="424" customFormat="1" x14ac:dyDescent="0.25">
      <c r="A148" s="515">
        <v>57</v>
      </c>
      <c r="B148" s="327">
        <v>604</v>
      </c>
      <c r="C148" s="327">
        <v>16</v>
      </c>
      <c r="D148" s="327">
        <v>5</v>
      </c>
      <c r="E148" s="327">
        <v>4</v>
      </c>
      <c r="F148" s="328" t="s">
        <v>140</v>
      </c>
      <c r="G148" s="329">
        <v>2240267</v>
      </c>
      <c r="H148" s="330"/>
      <c r="I148" s="330">
        <v>2240267</v>
      </c>
      <c r="J148" s="330">
        <v>597257</v>
      </c>
      <c r="K148" s="330">
        <v>597256</v>
      </c>
      <c r="L148" s="333">
        <v>2240267</v>
      </c>
      <c r="M148" s="333">
        <v>597257</v>
      </c>
      <c r="N148" s="519">
        <v>597256</v>
      </c>
    </row>
    <row r="149" spans="1:14" s="424" customFormat="1" ht="27" x14ac:dyDescent="0.25">
      <c r="A149" s="515">
        <v>57</v>
      </c>
      <c r="B149" s="327">
        <v>604</v>
      </c>
      <c r="C149" s="327">
        <v>16</v>
      </c>
      <c r="D149" s="327">
        <v>5</v>
      </c>
      <c r="E149" s="327">
        <v>5</v>
      </c>
      <c r="F149" s="328" t="s">
        <v>141</v>
      </c>
      <c r="G149" s="329">
        <v>6565796</v>
      </c>
      <c r="H149" s="330"/>
      <c r="I149" s="330">
        <v>6565796</v>
      </c>
      <c r="J149" s="330">
        <v>1</v>
      </c>
      <c r="K149" s="330">
        <v>0</v>
      </c>
      <c r="L149" s="333">
        <v>6565796</v>
      </c>
      <c r="M149" s="333">
        <v>1</v>
      </c>
      <c r="N149" s="519">
        <v>0</v>
      </c>
    </row>
    <row r="150" spans="1:14" s="424" customFormat="1" ht="40.5" x14ac:dyDescent="0.25">
      <c r="A150" s="515">
        <v>57</v>
      </c>
      <c r="B150" s="327">
        <v>604</v>
      </c>
      <c r="C150" s="327">
        <v>16</v>
      </c>
      <c r="D150" s="327">
        <v>6</v>
      </c>
      <c r="E150" s="327">
        <v>71</v>
      </c>
      <c r="F150" s="328" t="s">
        <v>31</v>
      </c>
      <c r="G150" s="329">
        <v>10000000</v>
      </c>
      <c r="H150" s="330"/>
      <c r="I150" s="330">
        <v>10000000</v>
      </c>
      <c r="J150" s="330">
        <v>37653297</v>
      </c>
      <c r="K150" s="330">
        <v>37653295.869999997</v>
      </c>
      <c r="L150" s="333">
        <v>10000000</v>
      </c>
      <c r="M150" s="333">
        <v>37653297</v>
      </c>
      <c r="N150" s="519">
        <v>37653295.869999997</v>
      </c>
    </row>
    <row r="151" spans="1:14" s="424" customFormat="1" ht="27" x14ac:dyDescent="0.25">
      <c r="A151" s="515">
        <v>57</v>
      </c>
      <c r="B151" s="327">
        <v>604</v>
      </c>
      <c r="C151" s="327">
        <v>16</v>
      </c>
      <c r="D151" s="327">
        <v>6</v>
      </c>
      <c r="E151" s="327">
        <v>79</v>
      </c>
      <c r="F151" s="328" t="s">
        <v>30</v>
      </c>
      <c r="G151" s="329">
        <v>6979069</v>
      </c>
      <c r="H151" s="330"/>
      <c r="I151" s="330">
        <v>6979069</v>
      </c>
      <c r="J151" s="330">
        <v>1</v>
      </c>
      <c r="K151" s="330">
        <v>0</v>
      </c>
      <c r="L151" s="333">
        <v>6979069</v>
      </c>
      <c r="M151" s="333">
        <v>1</v>
      </c>
      <c r="N151" s="519">
        <v>0</v>
      </c>
    </row>
    <row r="152" spans="1:14" s="424" customFormat="1" x14ac:dyDescent="0.25">
      <c r="A152" s="515">
        <v>57</v>
      </c>
      <c r="B152" s="327">
        <v>604</v>
      </c>
      <c r="C152" s="327">
        <v>16</v>
      </c>
      <c r="D152" s="327">
        <v>7</v>
      </c>
      <c r="E152" s="327">
        <v>28</v>
      </c>
      <c r="F152" s="328" t="s">
        <v>35</v>
      </c>
      <c r="G152" s="329">
        <v>9029457</v>
      </c>
      <c r="H152" s="330"/>
      <c r="I152" s="330">
        <v>9029457</v>
      </c>
      <c r="J152" s="330">
        <v>0</v>
      </c>
      <c r="K152" s="330">
        <v>0</v>
      </c>
      <c r="L152" s="333">
        <v>9029457</v>
      </c>
      <c r="M152" s="333">
        <v>0</v>
      </c>
      <c r="N152" s="519">
        <v>0</v>
      </c>
    </row>
    <row r="153" spans="1:14" s="424" customFormat="1" ht="27" x14ac:dyDescent="0.25">
      <c r="A153" s="515">
        <v>57</v>
      </c>
      <c r="B153" s="327">
        <v>604</v>
      </c>
      <c r="C153" s="327">
        <v>16</v>
      </c>
      <c r="D153" s="327">
        <v>8</v>
      </c>
      <c r="E153" s="327">
        <v>89</v>
      </c>
      <c r="F153" s="328" t="s">
        <v>142</v>
      </c>
      <c r="G153" s="329">
        <v>6267351</v>
      </c>
      <c r="H153" s="330"/>
      <c r="I153" s="330">
        <v>6267351</v>
      </c>
      <c r="J153" s="330">
        <v>1</v>
      </c>
      <c r="K153" s="330">
        <v>0</v>
      </c>
      <c r="L153" s="333">
        <v>6267351</v>
      </c>
      <c r="M153" s="333">
        <v>1</v>
      </c>
      <c r="N153" s="519">
        <v>0</v>
      </c>
    </row>
    <row r="154" spans="1:14" s="424" customFormat="1" ht="27" x14ac:dyDescent="0.25">
      <c r="A154" s="515">
        <v>57</v>
      </c>
      <c r="B154" s="327">
        <v>604</v>
      </c>
      <c r="C154" s="327">
        <v>16</v>
      </c>
      <c r="D154" s="327">
        <v>9</v>
      </c>
      <c r="E154" s="327">
        <v>13</v>
      </c>
      <c r="F154" s="328" t="s">
        <v>143</v>
      </c>
      <c r="G154" s="329">
        <v>8316675</v>
      </c>
      <c r="H154" s="330"/>
      <c r="I154" s="330">
        <v>8316675</v>
      </c>
      <c r="J154" s="330">
        <v>1</v>
      </c>
      <c r="K154" s="330">
        <v>0</v>
      </c>
      <c r="L154" s="333">
        <v>8316675</v>
      </c>
      <c r="M154" s="333">
        <v>1</v>
      </c>
      <c r="N154" s="519">
        <v>0</v>
      </c>
    </row>
    <row r="155" spans="1:14" s="424" customFormat="1" ht="27" x14ac:dyDescent="0.25">
      <c r="A155" s="515">
        <v>57</v>
      </c>
      <c r="B155" s="327">
        <v>604</v>
      </c>
      <c r="C155" s="327">
        <v>16</v>
      </c>
      <c r="D155" s="327">
        <v>9</v>
      </c>
      <c r="E155" s="327">
        <v>14</v>
      </c>
      <c r="F155" s="328" t="s">
        <v>144</v>
      </c>
      <c r="G155" s="329">
        <v>6979198</v>
      </c>
      <c r="H155" s="330"/>
      <c r="I155" s="330">
        <v>6979198</v>
      </c>
      <c r="J155" s="330">
        <v>1</v>
      </c>
      <c r="K155" s="330">
        <v>0</v>
      </c>
      <c r="L155" s="333">
        <v>6979198</v>
      </c>
      <c r="M155" s="333">
        <v>1</v>
      </c>
      <c r="N155" s="519">
        <v>0</v>
      </c>
    </row>
    <row r="156" spans="1:14" s="424" customFormat="1" x14ac:dyDescent="0.25">
      <c r="A156" s="515">
        <v>57</v>
      </c>
      <c r="B156" s="327">
        <v>604</v>
      </c>
      <c r="C156" s="327">
        <v>16</v>
      </c>
      <c r="D156" s="327">
        <v>9</v>
      </c>
      <c r="E156" s="327">
        <v>16</v>
      </c>
      <c r="F156" s="328" t="s">
        <v>145</v>
      </c>
      <c r="G156" s="329">
        <v>8754395</v>
      </c>
      <c r="H156" s="330"/>
      <c r="I156" s="330">
        <v>8754395</v>
      </c>
      <c r="J156" s="330">
        <v>1</v>
      </c>
      <c r="K156" s="330">
        <v>0</v>
      </c>
      <c r="L156" s="333">
        <v>8754395</v>
      </c>
      <c r="M156" s="333">
        <v>1</v>
      </c>
      <c r="N156" s="519">
        <v>0</v>
      </c>
    </row>
    <row r="157" spans="1:14" s="424" customFormat="1" x14ac:dyDescent="0.25">
      <c r="A157" s="515">
        <v>57</v>
      </c>
      <c r="B157" s="327">
        <v>604</v>
      </c>
      <c r="C157" s="327">
        <v>16</v>
      </c>
      <c r="D157" s="327">
        <v>9</v>
      </c>
      <c r="E157" s="327">
        <v>33</v>
      </c>
      <c r="F157" s="328" t="s">
        <v>146</v>
      </c>
      <c r="G157" s="329">
        <v>4206089</v>
      </c>
      <c r="H157" s="330"/>
      <c r="I157" s="330">
        <v>4206089</v>
      </c>
      <c r="J157" s="330">
        <v>1</v>
      </c>
      <c r="K157" s="330">
        <v>0</v>
      </c>
      <c r="L157" s="333">
        <v>4206089</v>
      </c>
      <c r="M157" s="333">
        <v>1</v>
      </c>
      <c r="N157" s="519">
        <v>0</v>
      </c>
    </row>
    <row r="158" spans="1:14" s="424" customFormat="1" ht="27" x14ac:dyDescent="0.25">
      <c r="A158" s="515">
        <v>57</v>
      </c>
      <c r="B158" s="327">
        <v>604</v>
      </c>
      <c r="C158" s="327">
        <v>16</v>
      </c>
      <c r="D158" s="327">
        <v>9</v>
      </c>
      <c r="E158" s="327">
        <v>46</v>
      </c>
      <c r="F158" s="328" t="s">
        <v>147</v>
      </c>
      <c r="G158" s="329">
        <v>11490143</v>
      </c>
      <c r="H158" s="330"/>
      <c r="I158" s="330">
        <v>11490143</v>
      </c>
      <c r="J158" s="330">
        <v>0</v>
      </c>
      <c r="K158" s="330">
        <v>0</v>
      </c>
      <c r="L158" s="333">
        <v>11490143</v>
      </c>
      <c r="M158" s="333">
        <v>0</v>
      </c>
      <c r="N158" s="519">
        <v>0</v>
      </c>
    </row>
    <row r="159" spans="1:14" s="424" customFormat="1" x14ac:dyDescent="0.25">
      <c r="A159" s="515">
        <v>57</v>
      </c>
      <c r="B159" s="327">
        <v>604</v>
      </c>
      <c r="C159" s="327">
        <v>16</v>
      </c>
      <c r="D159" s="327">
        <v>9</v>
      </c>
      <c r="E159" s="327">
        <v>64</v>
      </c>
      <c r="F159" s="328" t="s">
        <v>148</v>
      </c>
      <c r="G159" s="329">
        <v>5994857</v>
      </c>
      <c r="H159" s="330"/>
      <c r="I159" s="330">
        <v>5994857</v>
      </c>
      <c r="J159" s="330">
        <v>0</v>
      </c>
      <c r="K159" s="330">
        <v>0</v>
      </c>
      <c r="L159" s="333">
        <v>5994857</v>
      </c>
      <c r="M159" s="333">
        <v>0</v>
      </c>
      <c r="N159" s="519">
        <v>0</v>
      </c>
    </row>
    <row r="160" spans="1:14" s="424" customFormat="1" ht="27" x14ac:dyDescent="0.25">
      <c r="A160" s="515">
        <v>57</v>
      </c>
      <c r="B160" s="327">
        <v>604</v>
      </c>
      <c r="C160" s="327">
        <v>16</v>
      </c>
      <c r="D160" s="327">
        <v>9</v>
      </c>
      <c r="E160" s="327">
        <v>74</v>
      </c>
      <c r="F160" s="328" t="s">
        <v>149</v>
      </c>
      <c r="G160" s="329">
        <v>5270146</v>
      </c>
      <c r="H160" s="330"/>
      <c r="I160" s="330">
        <v>5270146</v>
      </c>
      <c r="J160" s="330">
        <v>0</v>
      </c>
      <c r="K160" s="330">
        <v>0</v>
      </c>
      <c r="L160" s="333">
        <v>5270146</v>
      </c>
      <c r="M160" s="333">
        <v>0</v>
      </c>
      <c r="N160" s="519">
        <v>0</v>
      </c>
    </row>
    <row r="161" spans="1:14" s="424" customFormat="1" ht="27" x14ac:dyDescent="0.25">
      <c r="A161" s="515">
        <v>57</v>
      </c>
      <c r="B161" s="327">
        <v>604</v>
      </c>
      <c r="C161" s="327">
        <v>16</v>
      </c>
      <c r="D161" s="327">
        <v>9</v>
      </c>
      <c r="E161" s="327">
        <v>77</v>
      </c>
      <c r="F161" s="328" t="s">
        <v>150</v>
      </c>
      <c r="G161" s="329">
        <v>10942993</v>
      </c>
      <c r="H161" s="330"/>
      <c r="I161" s="330">
        <v>10942993</v>
      </c>
      <c r="J161" s="330">
        <v>0</v>
      </c>
      <c r="K161" s="330">
        <v>0</v>
      </c>
      <c r="L161" s="333">
        <v>10942993</v>
      </c>
      <c r="M161" s="333">
        <v>0</v>
      </c>
      <c r="N161" s="519">
        <v>0</v>
      </c>
    </row>
    <row r="162" spans="1:14" s="424" customFormat="1" ht="27" x14ac:dyDescent="0.25">
      <c r="A162" s="515">
        <v>57</v>
      </c>
      <c r="B162" s="327">
        <v>604</v>
      </c>
      <c r="C162" s="327">
        <v>16</v>
      </c>
      <c r="D162" s="327">
        <v>9</v>
      </c>
      <c r="E162" s="327">
        <v>82</v>
      </c>
      <c r="F162" s="328" t="s">
        <v>151</v>
      </c>
      <c r="G162" s="329">
        <v>4596057</v>
      </c>
      <c r="H162" s="330"/>
      <c r="I162" s="330">
        <v>4596057</v>
      </c>
      <c r="J162" s="330">
        <v>0</v>
      </c>
      <c r="K162" s="330">
        <v>0</v>
      </c>
      <c r="L162" s="333">
        <v>4596057</v>
      </c>
      <c r="M162" s="333">
        <v>0</v>
      </c>
      <c r="N162" s="519">
        <v>0</v>
      </c>
    </row>
    <row r="163" spans="1:14" s="424" customFormat="1" x14ac:dyDescent="0.25">
      <c r="A163" s="515">
        <v>57</v>
      </c>
      <c r="B163" s="327">
        <v>604</v>
      </c>
      <c r="C163" s="327">
        <v>16</v>
      </c>
      <c r="D163" s="327">
        <v>9</v>
      </c>
      <c r="E163" s="327">
        <v>89</v>
      </c>
      <c r="F163" s="328" t="s">
        <v>172</v>
      </c>
      <c r="G163" s="329">
        <v>8671228</v>
      </c>
      <c r="H163" s="330"/>
      <c r="I163" s="330">
        <v>8671228</v>
      </c>
      <c r="J163" s="330">
        <v>12312369</v>
      </c>
      <c r="K163" s="330">
        <v>12299627.640000001</v>
      </c>
      <c r="L163" s="333">
        <v>8671228</v>
      </c>
      <c r="M163" s="333">
        <v>12312369</v>
      </c>
      <c r="N163" s="519">
        <v>12299627.640000001</v>
      </c>
    </row>
    <row r="164" spans="1:14" s="424" customFormat="1" x14ac:dyDescent="0.25">
      <c r="A164" s="515">
        <v>57</v>
      </c>
      <c r="B164" s="327">
        <v>604</v>
      </c>
      <c r="C164" s="327">
        <v>16</v>
      </c>
      <c r="D164" s="327">
        <v>9</v>
      </c>
      <c r="E164" s="327">
        <v>90</v>
      </c>
      <c r="F164" s="328" t="s">
        <v>173</v>
      </c>
      <c r="G164" s="329">
        <v>11030537</v>
      </c>
      <c r="H164" s="330"/>
      <c r="I164" s="330">
        <v>11030537</v>
      </c>
      <c r="J164" s="330">
        <v>13484863</v>
      </c>
      <c r="K164" s="330">
        <v>13484859.43</v>
      </c>
      <c r="L164" s="333">
        <v>11030537</v>
      </c>
      <c r="M164" s="333">
        <v>13484863</v>
      </c>
      <c r="N164" s="519">
        <v>13484859.43</v>
      </c>
    </row>
    <row r="165" spans="1:14" s="424" customFormat="1" x14ac:dyDescent="0.25">
      <c r="A165" s="515">
        <v>57</v>
      </c>
      <c r="B165" s="327">
        <v>604</v>
      </c>
      <c r="C165" s="327">
        <v>16</v>
      </c>
      <c r="D165" s="327">
        <v>9</v>
      </c>
      <c r="E165" s="327">
        <v>91</v>
      </c>
      <c r="F165" s="328" t="s">
        <v>174</v>
      </c>
      <c r="G165" s="329">
        <v>10000000</v>
      </c>
      <c r="H165" s="330"/>
      <c r="I165" s="330">
        <v>10000000</v>
      </c>
      <c r="J165" s="330">
        <v>21250720</v>
      </c>
      <c r="K165" s="330">
        <v>21250718.48</v>
      </c>
      <c r="L165" s="333">
        <v>10000000</v>
      </c>
      <c r="M165" s="333">
        <v>21250720</v>
      </c>
      <c r="N165" s="519">
        <v>21250718.48</v>
      </c>
    </row>
    <row r="166" spans="1:14" s="424" customFormat="1" x14ac:dyDescent="0.25">
      <c r="A166" s="515">
        <v>57</v>
      </c>
      <c r="B166" s="327">
        <v>604</v>
      </c>
      <c r="C166" s="327">
        <v>16</v>
      </c>
      <c r="D166" s="327">
        <v>9</v>
      </c>
      <c r="E166" s="327">
        <v>92</v>
      </c>
      <c r="F166" s="328" t="s">
        <v>175</v>
      </c>
      <c r="G166" s="329">
        <v>10000000</v>
      </c>
      <c r="H166" s="330"/>
      <c r="I166" s="330">
        <v>10000000</v>
      </c>
      <c r="J166" s="330">
        <v>24635082</v>
      </c>
      <c r="K166" s="330">
        <v>24635079.789999999</v>
      </c>
      <c r="L166" s="333">
        <v>10000000</v>
      </c>
      <c r="M166" s="333">
        <v>24635082</v>
      </c>
      <c r="N166" s="519">
        <v>24635079.789999999</v>
      </c>
    </row>
    <row r="167" spans="1:14" s="424" customFormat="1" x14ac:dyDescent="0.25">
      <c r="A167" s="515">
        <v>57</v>
      </c>
      <c r="B167" s="327">
        <v>604</v>
      </c>
      <c r="C167" s="327">
        <v>16</v>
      </c>
      <c r="D167" s="327">
        <v>9</v>
      </c>
      <c r="E167" s="327">
        <v>93</v>
      </c>
      <c r="F167" s="328" t="s">
        <v>36</v>
      </c>
      <c r="G167" s="329">
        <v>10042392</v>
      </c>
      <c r="H167" s="330"/>
      <c r="I167" s="330">
        <v>10042392</v>
      </c>
      <c r="J167" s="330">
        <v>0</v>
      </c>
      <c r="K167" s="330">
        <v>0</v>
      </c>
      <c r="L167" s="333">
        <v>10042392</v>
      </c>
      <c r="M167" s="333">
        <v>0</v>
      </c>
      <c r="N167" s="519">
        <v>0</v>
      </c>
    </row>
    <row r="168" spans="1:14" s="424" customFormat="1" ht="27.75" thickBot="1" x14ac:dyDescent="0.3">
      <c r="A168" s="604">
        <v>57</v>
      </c>
      <c r="B168" s="605">
        <v>604</v>
      </c>
      <c r="C168" s="605">
        <v>16</v>
      </c>
      <c r="D168" s="605">
        <v>9</v>
      </c>
      <c r="E168" s="605">
        <v>94</v>
      </c>
      <c r="F168" s="597" t="s">
        <v>176</v>
      </c>
      <c r="G168" s="606">
        <v>797219</v>
      </c>
      <c r="H168" s="607"/>
      <c r="I168" s="607">
        <v>797219</v>
      </c>
      <c r="J168" s="607">
        <v>1</v>
      </c>
      <c r="K168" s="607">
        <v>0</v>
      </c>
      <c r="L168" s="612">
        <v>797219</v>
      </c>
      <c r="M168" s="612">
        <v>1</v>
      </c>
      <c r="N168" s="613">
        <v>0</v>
      </c>
    </row>
    <row r="169" spans="1:14" s="424" customFormat="1" ht="27.75" thickTop="1" x14ac:dyDescent="0.25">
      <c r="A169" s="598">
        <v>57</v>
      </c>
      <c r="B169" s="599">
        <v>604</v>
      </c>
      <c r="C169" s="599">
        <v>16</v>
      </c>
      <c r="D169" s="599">
        <v>9</v>
      </c>
      <c r="E169" s="599">
        <v>97</v>
      </c>
      <c r="F169" s="592" t="s">
        <v>152</v>
      </c>
      <c r="G169" s="600">
        <v>5745071</v>
      </c>
      <c r="H169" s="601"/>
      <c r="I169" s="601">
        <v>5745071</v>
      </c>
      <c r="J169" s="601">
        <v>1</v>
      </c>
      <c r="K169" s="601">
        <v>0</v>
      </c>
      <c r="L169" s="610">
        <v>5745071</v>
      </c>
      <c r="M169" s="610">
        <v>1</v>
      </c>
      <c r="N169" s="611">
        <v>0</v>
      </c>
    </row>
    <row r="170" spans="1:14" s="424" customFormat="1" x14ac:dyDescent="0.25">
      <c r="A170" s="515">
        <v>57</v>
      </c>
      <c r="B170" s="327">
        <v>604</v>
      </c>
      <c r="C170" s="327">
        <v>16</v>
      </c>
      <c r="D170" s="327">
        <v>10</v>
      </c>
      <c r="E170" s="327">
        <v>80</v>
      </c>
      <c r="F170" s="328" t="s">
        <v>120</v>
      </c>
      <c r="G170" s="329">
        <v>6963723</v>
      </c>
      <c r="H170" s="330"/>
      <c r="I170" s="330">
        <v>6963723</v>
      </c>
      <c r="J170" s="330">
        <v>0</v>
      </c>
      <c r="K170" s="330">
        <v>0</v>
      </c>
      <c r="L170" s="333">
        <v>6963723</v>
      </c>
      <c r="M170" s="333">
        <v>0</v>
      </c>
      <c r="N170" s="519">
        <v>0</v>
      </c>
    </row>
    <row r="171" spans="1:14" s="424" customFormat="1" x14ac:dyDescent="0.25">
      <c r="A171" s="515">
        <v>57</v>
      </c>
      <c r="B171" s="327">
        <v>604</v>
      </c>
      <c r="C171" s="327">
        <v>16</v>
      </c>
      <c r="D171" s="327">
        <v>10</v>
      </c>
      <c r="E171" s="327">
        <v>81</v>
      </c>
      <c r="F171" s="328" t="s">
        <v>121</v>
      </c>
      <c r="G171" s="329">
        <v>6963723</v>
      </c>
      <c r="H171" s="330"/>
      <c r="I171" s="330">
        <v>6963723</v>
      </c>
      <c r="J171" s="330">
        <v>0</v>
      </c>
      <c r="K171" s="330">
        <v>0</v>
      </c>
      <c r="L171" s="333">
        <v>6963723</v>
      </c>
      <c r="M171" s="333">
        <v>0</v>
      </c>
      <c r="N171" s="519">
        <v>0</v>
      </c>
    </row>
    <row r="172" spans="1:14" s="424" customFormat="1" ht="27" x14ac:dyDescent="0.25">
      <c r="A172" s="515">
        <v>57</v>
      </c>
      <c r="B172" s="327">
        <v>604</v>
      </c>
      <c r="C172" s="327">
        <v>16</v>
      </c>
      <c r="D172" s="327">
        <v>10</v>
      </c>
      <c r="E172" s="327">
        <v>82</v>
      </c>
      <c r="F172" s="328" t="s">
        <v>122</v>
      </c>
      <c r="G172" s="329">
        <v>6963723</v>
      </c>
      <c r="H172" s="330"/>
      <c r="I172" s="330">
        <v>6963723</v>
      </c>
      <c r="J172" s="330">
        <v>0</v>
      </c>
      <c r="K172" s="330">
        <v>0</v>
      </c>
      <c r="L172" s="333">
        <v>6963723</v>
      </c>
      <c r="M172" s="333">
        <v>0</v>
      </c>
      <c r="N172" s="519">
        <v>0</v>
      </c>
    </row>
    <row r="173" spans="1:14" s="424" customFormat="1" x14ac:dyDescent="0.25">
      <c r="A173" s="515">
        <v>57</v>
      </c>
      <c r="B173" s="327">
        <v>604</v>
      </c>
      <c r="C173" s="327">
        <v>16</v>
      </c>
      <c r="D173" s="327">
        <v>10</v>
      </c>
      <c r="E173" s="327">
        <v>83</v>
      </c>
      <c r="F173" s="328" t="s">
        <v>123</v>
      </c>
      <c r="G173" s="329">
        <v>6963723</v>
      </c>
      <c r="H173" s="330"/>
      <c r="I173" s="330">
        <v>6963723</v>
      </c>
      <c r="J173" s="330">
        <v>0</v>
      </c>
      <c r="K173" s="330">
        <v>0</v>
      </c>
      <c r="L173" s="333">
        <v>6963723</v>
      </c>
      <c r="M173" s="333">
        <v>0</v>
      </c>
      <c r="N173" s="519">
        <v>0</v>
      </c>
    </row>
    <row r="174" spans="1:14" s="424" customFormat="1" ht="27" x14ac:dyDescent="0.25">
      <c r="A174" s="515">
        <v>57</v>
      </c>
      <c r="B174" s="327">
        <v>604</v>
      </c>
      <c r="C174" s="327">
        <v>16</v>
      </c>
      <c r="D174" s="327">
        <v>10</v>
      </c>
      <c r="E174" s="327">
        <v>84</v>
      </c>
      <c r="F174" s="328" t="s">
        <v>124</v>
      </c>
      <c r="G174" s="329">
        <v>6963723</v>
      </c>
      <c r="H174" s="330"/>
      <c r="I174" s="330">
        <v>6963723</v>
      </c>
      <c r="J174" s="330">
        <v>0</v>
      </c>
      <c r="K174" s="330">
        <v>0</v>
      </c>
      <c r="L174" s="333">
        <v>6963723</v>
      </c>
      <c r="M174" s="333">
        <v>0</v>
      </c>
      <c r="N174" s="519">
        <v>0</v>
      </c>
    </row>
    <row r="175" spans="1:14" s="424" customFormat="1" x14ac:dyDescent="0.25">
      <c r="A175" s="515">
        <v>57</v>
      </c>
      <c r="B175" s="327">
        <v>604</v>
      </c>
      <c r="C175" s="327">
        <v>16</v>
      </c>
      <c r="D175" s="327">
        <v>10</v>
      </c>
      <c r="E175" s="327">
        <v>85</v>
      </c>
      <c r="F175" s="328" t="s">
        <v>125</v>
      </c>
      <c r="G175" s="329">
        <v>6963723</v>
      </c>
      <c r="H175" s="330"/>
      <c r="I175" s="330">
        <v>6963723</v>
      </c>
      <c r="J175" s="330">
        <v>0</v>
      </c>
      <c r="K175" s="330">
        <v>0</v>
      </c>
      <c r="L175" s="333">
        <v>6963723</v>
      </c>
      <c r="M175" s="333">
        <v>0</v>
      </c>
      <c r="N175" s="519">
        <v>0</v>
      </c>
    </row>
    <row r="176" spans="1:14" s="424" customFormat="1" x14ac:dyDescent="0.25">
      <c r="A176" s="515">
        <v>57</v>
      </c>
      <c r="B176" s="327">
        <v>604</v>
      </c>
      <c r="C176" s="327">
        <v>16</v>
      </c>
      <c r="D176" s="327">
        <v>10</v>
      </c>
      <c r="E176" s="327">
        <v>86</v>
      </c>
      <c r="F176" s="328" t="s">
        <v>126</v>
      </c>
      <c r="G176" s="329">
        <v>7660095</v>
      </c>
      <c r="H176" s="330"/>
      <c r="I176" s="330">
        <v>7660095</v>
      </c>
      <c r="J176" s="330">
        <v>0</v>
      </c>
      <c r="K176" s="330">
        <v>0</v>
      </c>
      <c r="L176" s="333">
        <v>7660095</v>
      </c>
      <c r="M176" s="333">
        <v>0</v>
      </c>
      <c r="N176" s="519">
        <v>0</v>
      </c>
    </row>
    <row r="177" spans="1:14" s="424" customFormat="1" ht="27" x14ac:dyDescent="0.25">
      <c r="A177" s="515">
        <v>57</v>
      </c>
      <c r="B177" s="327">
        <v>604</v>
      </c>
      <c r="C177" s="327">
        <v>16</v>
      </c>
      <c r="D177" s="327">
        <v>11</v>
      </c>
      <c r="E177" s="327">
        <v>5</v>
      </c>
      <c r="F177" s="328" t="s">
        <v>132</v>
      </c>
      <c r="G177" s="329">
        <v>8170768</v>
      </c>
      <c r="H177" s="330"/>
      <c r="I177" s="330">
        <v>8170768</v>
      </c>
      <c r="J177" s="330">
        <v>33175892</v>
      </c>
      <c r="K177" s="330">
        <v>33175889.82</v>
      </c>
      <c r="L177" s="333">
        <v>8170768</v>
      </c>
      <c r="M177" s="333">
        <v>33175892</v>
      </c>
      <c r="N177" s="519">
        <v>33175889.82</v>
      </c>
    </row>
    <row r="178" spans="1:14" s="424" customFormat="1" ht="27" x14ac:dyDescent="0.25">
      <c r="A178" s="515">
        <v>57</v>
      </c>
      <c r="B178" s="327">
        <v>604</v>
      </c>
      <c r="C178" s="327">
        <v>16</v>
      </c>
      <c r="D178" s="327">
        <v>11</v>
      </c>
      <c r="E178" s="327">
        <v>9</v>
      </c>
      <c r="F178" s="328" t="s">
        <v>177</v>
      </c>
      <c r="G178" s="329">
        <v>4735332</v>
      </c>
      <c r="H178" s="330"/>
      <c r="I178" s="330">
        <v>4735332</v>
      </c>
      <c r="J178" s="330">
        <v>0</v>
      </c>
      <c r="K178" s="330">
        <v>0</v>
      </c>
      <c r="L178" s="333">
        <v>4735332</v>
      </c>
      <c r="M178" s="333">
        <v>0</v>
      </c>
      <c r="N178" s="519">
        <v>0</v>
      </c>
    </row>
    <row r="179" spans="1:14" s="424" customFormat="1" ht="27" x14ac:dyDescent="0.25">
      <c r="A179" s="515">
        <v>57</v>
      </c>
      <c r="B179" s="327">
        <v>604</v>
      </c>
      <c r="C179" s="327">
        <v>16</v>
      </c>
      <c r="D179" s="327">
        <v>11</v>
      </c>
      <c r="E179" s="327">
        <v>15</v>
      </c>
      <c r="F179" s="328" t="s">
        <v>178</v>
      </c>
      <c r="G179" s="334">
        <v>917255</v>
      </c>
      <c r="H179" s="333"/>
      <c r="I179" s="330">
        <v>917255</v>
      </c>
      <c r="J179" s="330">
        <v>1</v>
      </c>
      <c r="K179" s="330">
        <v>0</v>
      </c>
      <c r="L179" s="333">
        <v>917255</v>
      </c>
      <c r="M179" s="333">
        <v>1</v>
      </c>
      <c r="N179" s="519">
        <v>0</v>
      </c>
    </row>
    <row r="180" spans="1:14" s="424" customFormat="1" ht="27" x14ac:dyDescent="0.25">
      <c r="A180" s="515">
        <v>57</v>
      </c>
      <c r="B180" s="327">
        <v>604</v>
      </c>
      <c r="C180" s="327">
        <v>16</v>
      </c>
      <c r="D180" s="327">
        <v>11</v>
      </c>
      <c r="E180" s="327">
        <v>16</v>
      </c>
      <c r="F180" s="328" t="s">
        <v>155</v>
      </c>
      <c r="G180" s="329">
        <v>44826878</v>
      </c>
      <c r="H180" s="330"/>
      <c r="I180" s="330">
        <v>44826878</v>
      </c>
      <c r="J180" s="330">
        <v>1</v>
      </c>
      <c r="K180" s="330">
        <v>0</v>
      </c>
      <c r="L180" s="333">
        <v>44826878</v>
      </c>
      <c r="M180" s="333">
        <v>1</v>
      </c>
      <c r="N180" s="519">
        <v>0</v>
      </c>
    </row>
    <row r="181" spans="1:14" s="424" customFormat="1" ht="27" x14ac:dyDescent="0.25">
      <c r="A181" s="515">
        <v>57</v>
      </c>
      <c r="B181" s="327">
        <v>604</v>
      </c>
      <c r="C181" s="327">
        <v>16</v>
      </c>
      <c r="D181" s="327">
        <v>11</v>
      </c>
      <c r="E181" s="327">
        <v>17</v>
      </c>
      <c r="F181" s="328" t="s">
        <v>156</v>
      </c>
      <c r="G181" s="329">
        <v>6808974</v>
      </c>
      <c r="H181" s="330"/>
      <c r="I181" s="330">
        <v>6808974</v>
      </c>
      <c r="J181" s="330">
        <v>1</v>
      </c>
      <c r="K181" s="330">
        <v>0</v>
      </c>
      <c r="L181" s="333">
        <v>6808974</v>
      </c>
      <c r="M181" s="333">
        <v>1</v>
      </c>
      <c r="N181" s="519">
        <v>0</v>
      </c>
    </row>
    <row r="182" spans="1:14" s="424" customFormat="1" ht="27" x14ac:dyDescent="0.25">
      <c r="A182" s="515">
        <v>57</v>
      </c>
      <c r="B182" s="327">
        <v>604</v>
      </c>
      <c r="C182" s="327">
        <v>16</v>
      </c>
      <c r="D182" s="327">
        <v>11</v>
      </c>
      <c r="E182" s="327">
        <v>18</v>
      </c>
      <c r="F182" s="328" t="s">
        <v>127</v>
      </c>
      <c r="G182" s="329">
        <v>8511217</v>
      </c>
      <c r="H182" s="330"/>
      <c r="I182" s="330">
        <v>8511217</v>
      </c>
      <c r="J182" s="330">
        <v>0</v>
      </c>
      <c r="K182" s="330">
        <v>0</v>
      </c>
      <c r="L182" s="333">
        <v>8511217</v>
      </c>
      <c r="M182" s="333">
        <v>0</v>
      </c>
      <c r="N182" s="519">
        <v>0</v>
      </c>
    </row>
    <row r="183" spans="1:14" s="424" customFormat="1" x14ac:dyDescent="0.25">
      <c r="A183" s="515">
        <v>57</v>
      </c>
      <c r="B183" s="327">
        <v>604</v>
      </c>
      <c r="C183" s="327">
        <v>16</v>
      </c>
      <c r="D183" s="327">
        <v>11</v>
      </c>
      <c r="E183" s="327">
        <v>19</v>
      </c>
      <c r="F183" s="328" t="s">
        <v>128</v>
      </c>
      <c r="G183" s="329">
        <v>9848694</v>
      </c>
      <c r="H183" s="330"/>
      <c r="I183" s="330">
        <v>9848694</v>
      </c>
      <c r="J183" s="330">
        <v>0</v>
      </c>
      <c r="K183" s="330">
        <v>0</v>
      </c>
      <c r="L183" s="333">
        <v>9848694</v>
      </c>
      <c r="M183" s="333">
        <v>0</v>
      </c>
      <c r="N183" s="519">
        <v>0</v>
      </c>
    </row>
    <row r="184" spans="1:14" s="424" customFormat="1" x14ac:dyDescent="0.25">
      <c r="A184" s="515">
        <v>57</v>
      </c>
      <c r="B184" s="327">
        <v>604</v>
      </c>
      <c r="C184" s="327">
        <v>16</v>
      </c>
      <c r="D184" s="327">
        <v>11</v>
      </c>
      <c r="E184" s="327">
        <v>20</v>
      </c>
      <c r="F184" s="328" t="s">
        <v>37</v>
      </c>
      <c r="G184" s="329">
        <v>1441400</v>
      </c>
      <c r="H184" s="330"/>
      <c r="I184" s="330">
        <v>1441400</v>
      </c>
      <c r="J184" s="330">
        <v>1</v>
      </c>
      <c r="K184" s="330">
        <v>0</v>
      </c>
      <c r="L184" s="333">
        <v>1441400</v>
      </c>
      <c r="M184" s="333">
        <v>1</v>
      </c>
      <c r="N184" s="519">
        <v>0</v>
      </c>
    </row>
    <row r="185" spans="1:14" s="424" customFormat="1" ht="27" x14ac:dyDescent="0.25">
      <c r="A185" s="515">
        <v>57</v>
      </c>
      <c r="B185" s="327">
        <v>604</v>
      </c>
      <c r="C185" s="327">
        <v>16</v>
      </c>
      <c r="D185" s="327">
        <v>11</v>
      </c>
      <c r="E185" s="327">
        <v>21</v>
      </c>
      <c r="F185" s="328" t="s">
        <v>38</v>
      </c>
      <c r="G185" s="329">
        <v>1441400</v>
      </c>
      <c r="H185" s="330"/>
      <c r="I185" s="330">
        <v>1441400</v>
      </c>
      <c r="J185" s="330">
        <v>1</v>
      </c>
      <c r="K185" s="330">
        <v>0</v>
      </c>
      <c r="L185" s="333">
        <v>1441400</v>
      </c>
      <c r="M185" s="333">
        <v>1</v>
      </c>
      <c r="N185" s="519">
        <v>0</v>
      </c>
    </row>
    <row r="186" spans="1:14" s="424" customFormat="1" ht="27" x14ac:dyDescent="0.25">
      <c r="A186" s="515">
        <v>57</v>
      </c>
      <c r="B186" s="327">
        <v>604</v>
      </c>
      <c r="C186" s="327">
        <v>16</v>
      </c>
      <c r="D186" s="327">
        <v>11</v>
      </c>
      <c r="E186" s="327">
        <v>22</v>
      </c>
      <c r="F186" s="328" t="s">
        <v>157</v>
      </c>
      <c r="G186" s="329">
        <v>7149422</v>
      </c>
      <c r="H186" s="330"/>
      <c r="I186" s="330">
        <v>7149422</v>
      </c>
      <c r="J186" s="330">
        <v>0</v>
      </c>
      <c r="K186" s="330">
        <v>0</v>
      </c>
      <c r="L186" s="333">
        <v>7149422</v>
      </c>
      <c r="M186" s="333">
        <v>0</v>
      </c>
      <c r="N186" s="519">
        <v>0</v>
      </c>
    </row>
    <row r="187" spans="1:14" s="424" customFormat="1" ht="27" x14ac:dyDescent="0.25">
      <c r="A187" s="515">
        <v>57</v>
      </c>
      <c r="B187" s="327">
        <v>604</v>
      </c>
      <c r="C187" s="327">
        <v>16</v>
      </c>
      <c r="D187" s="327">
        <v>11</v>
      </c>
      <c r="E187" s="327">
        <v>24</v>
      </c>
      <c r="F187" s="328" t="s">
        <v>158</v>
      </c>
      <c r="G187" s="329">
        <v>4766282</v>
      </c>
      <c r="H187" s="330"/>
      <c r="I187" s="330">
        <v>4766282</v>
      </c>
      <c r="J187" s="330">
        <v>0</v>
      </c>
      <c r="K187" s="330">
        <v>0</v>
      </c>
      <c r="L187" s="333">
        <v>4766282</v>
      </c>
      <c r="M187" s="333">
        <v>0</v>
      </c>
      <c r="N187" s="519">
        <v>0</v>
      </c>
    </row>
    <row r="188" spans="1:14" s="424" customFormat="1" ht="27" x14ac:dyDescent="0.25">
      <c r="A188" s="515">
        <v>57</v>
      </c>
      <c r="B188" s="327">
        <v>604</v>
      </c>
      <c r="C188" s="327">
        <v>16</v>
      </c>
      <c r="D188" s="327">
        <v>11</v>
      </c>
      <c r="E188" s="327">
        <v>28</v>
      </c>
      <c r="F188" s="328" t="s">
        <v>129</v>
      </c>
      <c r="G188" s="329">
        <v>10468797</v>
      </c>
      <c r="H188" s="330"/>
      <c r="I188" s="330">
        <v>10468797</v>
      </c>
      <c r="J188" s="330">
        <v>1222799</v>
      </c>
      <c r="K188" s="330">
        <v>0</v>
      </c>
      <c r="L188" s="333">
        <v>10468797</v>
      </c>
      <c r="M188" s="333">
        <v>1222799</v>
      </c>
      <c r="N188" s="519">
        <v>0</v>
      </c>
    </row>
    <row r="189" spans="1:14" s="424" customFormat="1" ht="27" x14ac:dyDescent="0.25">
      <c r="A189" s="515">
        <v>57</v>
      </c>
      <c r="B189" s="327">
        <v>604</v>
      </c>
      <c r="C189" s="327">
        <v>16</v>
      </c>
      <c r="D189" s="327">
        <v>11</v>
      </c>
      <c r="E189" s="327">
        <v>29</v>
      </c>
      <c r="F189" s="328" t="s">
        <v>130</v>
      </c>
      <c r="G189" s="329">
        <v>6808974</v>
      </c>
      <c r="H189" s="330"/>
      <c r="I189" s="330">
        <v>6808974</v>
      </c>
      <c r="J189" s="330">
        <v>1</v>
      </c>
      <c r="K189" s="330">
        <v>0</v>
      </c>
      <c r="L189" s="333">
        <v>6808974</v>
      </c>
      <c r="M189" s="333">
        <v>1</v>
      </c>
      <c r="N189" s="519">
        <v>0</v>
      </c>
    </row>
    <row r="190" spans="1:14" s="424" customFormat="1" ht="27" x14ac:dyDescent="0.25">
      <c r="A190" s="515">
        <v>57</v>
      </c>
      <c r="B190" s="327">
        <v>604</v>
      </c>
      <c r="C190" s="327">
        <v>16</v>
      </c>
      <c r="D190" s="327">
        <v>11</v>
      </c>
      <c r="E190" s="327">
        <v>30</v>
      </c>
      <c r="F190" s="328" t="s">
        <v>159</v>
      </c>
      <c r="G190" s="329">
        <v>7319647</v>
      </c>
      <c r="H190" s="330"/>
      <c r="I190" s="330">
        <v>7319647</v>
      </c>
      <c r="J190" s="330">
        <v>0</v>
      </c>
      <c r="K190" s="330">
        <v>0</v>
      </c>
      <c r="L190" s="333">
        <v>7319647</v>
      </c>
      <c r="M190" s="333">
        <v>0</v>
      </c>
      <c r="N190" s="519">
        <v>0</v>
      </c>
    </row>
    <row r="191" spans="1:14" s="424" customFormat="1" ht="27" x14ac:dyDescent="0.25">
      <c r="A191" s="515">
        <v>57</v>
      </c>
      <c r="B191" s="327">
        <v>604</v>
      </c>
      <c r="C191" s="327">
        <v>16</v>
      </c>
      <c r="D191" s="327">
        <v>11</v>
      </c>
      <c r="E191" s="327">
        <v>31</v>
      </c>
      <c r="F191" s="328" t="s">
        <v>179</v>
      </c>
      <c r="G191" s="329">
        <v>39264423</v>
      </c>
      <c r="H191" s="330"/>
      <c r="I191" s="330">
        <v>39264423</v>
      </c>
      <c r="J191" s="330">
        <v>1</v>
      </c>
      <c r="K191" s="330">
        <v>0</v>
      </c>
      <c r="L191" s="333">
        <v>39264423</v>
      </c>
      <c r="M191" s="333">
        <v>1</v>
      </c>
      <c r="N191" s="519">
        <v>0</v>
      </c>
    </row>
    <row r="192" spans="1:14" s="424" customFormat="1" ht="27" x14ac:dyDescent="0.25">
      <c r="A192" s="515">
        <v>57</v>
      </c>
      <c r="B192" s="327">
        <v>604</v>
      </c>
      <c r="C192" s="327">
        <v>16</v>
      </c>
      <c r="D192" s="327">
        <v>11</v>
      </c>
      <c r="E192" s="327">
        <v>32</v>
      </c>
      <c r="F192" s="328" t="s">
        <v>39</v>
      </c>
      <c r="G192" s="329">
        <v>19922039</v>
      </c>
      <c r="H192" s="330"/>
      <c r="I192" s="330">
        <v>19922039</v>
      </c>
      <c r="J192" s="330">
        <v>0</v>
      </c>
      <c r="K192" s="330">
        <v>0</v>
      </c>
      <c r="L192" s="333">
        <v>19922039</v>
      </c>
      <c r="M192" s="333">
        <v>0</v>
      </c>
      <c r="N192" s="519">
        <v>0</v>
      </c>
    </row>
    <row r="193" spans="1:14" s="424" customFormat="1" ht="27" x14ac:dyDescent="0.25">
      <c r="A193" s="515">
        <v>57</v>
      </c>
      <c r="B193" s="327">
        <v>604</v>
      </c>
      <c r="C193" s="327">
        <v>16</v>
      </c>
      <c r="D193" s="327">
        <v>11</v>
      </c>
      <c r="E193" s="327">
        <v>33</v>
      </c>
      <c r="F193" s="328" t="s">
        <v>131</v>
      </c>
      <c r="G193" s="329">
        <v>5292430</v>
      </c>
      <c r="H193" s="330"/>
      <c r="I193" s="330">
        <v>5292430</v>
      </c>
      <c r="J193" s="330">
        <v>937884</v>
      </c>
      <c r="K193" s="330">
        <v>937882.33</v>
      </c>
      <c r="L193" s="333">
        <v>5292430</v>
      </c>
      <c r="M193" s="333">
        <v>937884</v>
      </c>
      <c r="N193" s="519">
        <v>937882.33</v>
      </c>
    </row>
    <row r="194" spans="1:14" s="424" customFormat="1" x14ac:dyDescent="0.25">
      <c r="A194" s="515">
        <v>57</v>
      </c>
      <c r="B194" s="327">
        <v>604</v>
      </c>
      <c r="C194" s="327">
        <v>16</v>
      </c>
      <c r="D194" s="327">
        <v>11</v>
      </c>
      <c r="E194" s="327">
        <v>36</v>
      </c>
      <c r="F194" s="328" t="s">
        <v>169</v>
      </c>
      <c r="G194" s="329">
        <v>5106730</v>
      </c>
      <c r="H194" s="330"/>
      <c r="I194" s="330">
        <v>5106730</v>
      </c>
      <c r="J194" s="330">
        <v>0</v>
      </c>
      <c r="K194" s="330">
        <v>0</v>
      </c>
      <c r="L194" s="333">
        <v>5106730</v>
      </c>
      <c r="M194" s="333">
        <v>0</v>
      </c>
      <c r="N194" s="519">
        <v>0</v>
      </c>
    </row>
    <row r="195" spans="1:14" s="424" customFormat="1" ht="27" x14ac:dyDescent="0.25">
      <c r="A195" s="515">
        <v>57</v>
      </c>
      <c r="B195" s="327">
        <v>604</v>
      </c>
      <c r="C195" s="327">
        <v>16</v>
      </c>
      <c r="D195" s="327">
        <v>11</v>
      </c>
      <c r="E195" s="327">
        <v>60</v>
      </c>
      <c r="F195" s="328" t="s">
        <v>180</v>
      </c>
      <c r="G195" s="329">
        <v>268846</v>
      </c>
      <c r="H195" s="330"/>
      <c r="I195" s="330">
        <v>268846</v>
      </c>
      <c r="J195" s="330">
        <v>1</v>
      </c>
      <c r="K195" s="330">
        <v>0</v>
      </c>
      <c r="L195" s="333">
        <v>268846</v>
      </c>
      <c r="M195" s="333">
        <v>1</v>
      </c>
      <c r="N195" s="519">
        <v>0</v>
      </c>
    </row>
    <row r="196" spans="1:14" s="424" customFormat="1" ht="27" x14ac:dyDescent="0.25">
      <c r="A196" s="515">
        <v>57</v>
      </c>
      <c r="B196" s="327">
        <v>604</v>
      </c>
      <c r="C196" s="327">
        <v>16</v>
      </c>
      <c r="D196" s="327">
        <v>11</v>
      </c>
      <c r="E196" s="327">
        <v>81</v>
      </c>
      <c r="F196" s="328" t="s">
        <v>181</v>
      </c>
      <c r="G196" s="329">
        <v>268846</v>
      </c>
      <c r="H196" s="330"/>
      <c r="I196" s="330">
        <v>268846</v>
      </c>
      <c r="J196" s="330">
        <v>1</v>
      </c>
      <c r="K196" s="330">
        <v>0</v>
      </c>
      <c r="L196" s="333">
        <v>268846</v>
      </c>
      <c r="M196" s="333">
        <v>1</v>
      </c>
      <c r="N196" s="519">
        <v>0</v>
      </c>
    </row>
    <row r="197" spans="1:14" s="424" customFormat="1" x14ac:dyDescent="0.25">
      <c r="A197" s="515">
        <v>57</v>
      </c>
      <c r="B197" s="327">
        <v>604</v>
      </c>
      <c r="C197" s="327">
        <v>16</v>
      </c>
      <c r="D197" s="327">
        <v>12</v>
      </c>
      <c r="E197" s="327">
        <v>1</v>
      </c>
      <c r="F197" s="328" t="s">
        <v>133</v>
      </c>
      <c r="G197" s="329">
        <v>10724133</v>
      </c>
      <c r="H197" s="330"/>
      <c r="I197" s="330">
        <v>10724133</v>
      </c>
      <c r="J197" s="330">
        <v>284879</v>
      </c>
      <c r="K197" s="330">
        <v>284876.65000000002</v>
      </c>
      <c r="L197" s="333">
        <v>10724133</v>
      </c>
      <c r="M197" s="333">
        <v>284879</v>
      </c>
      <c r="N197" s="519">
        <v>284876.65000000002</v>
      </c>
    </row>
    <row r="198" spans="1:14" s="424" customFormat="1" x14ac:dyDescent="0.25">
      <c r="A198" s="515">
        <v>57</v>
      </c>
      <c r="B198" s="327">
        <v>604</v>
      </c>
      <c r="C198" s="327">
        <v>16</v>
      </c>
      <c r="D198" s="327">
        <v>12</v>
      </c>
      <c r="E198" s="327">
        <v>2</v>
      </c>
      <c r="F198" s="328" t="s">
        <v>40</v>
      </c>
      <c r="G198" s="329">
        <v>10111326</v>
      </c>
      <c r="H198" s="330"/>
      <c r="I198" s="330">
        <v>10111326</v>
      </c>
      <c r="J198" s="330">
        <v>13548545</v>
      </c>
      <c r="K198" s="330">
        <v>13548543.210000001</v>
      </c>
      <c r="L198" s="333">
        <v>10111326</v>
      </c>
      <c r="M198" s="333">
        <v>13548545</v>
      </c>
      <c r="N198" s="519">
        <v>13548543.210000001</v>
      </c>
    </row>
    <row r="199" spans="1:14" s="424" customFormat="1" x14ac:dyDescent="0.25">
      <c r="A199" s="515">
        <v>57</v>
      </c>
      <c r="B199" s="327">
        <v>604</v>
      </c>
      <c r="C199" s="327">
        <v>16</v>
      </c>
      <c r="D199" s="327">
        <v>12</v>
      </c>
      <c r="E199" s="327">
        <v>3</v>
      </c>
      <c r="F199" s="328" t="s">
        <v>41</v>
      </c>
      <c r="G199" s="329">
        <v>11141957</v>
      </c>
      <c r="H199" s="330"/>
      <c r="I199" s="330">
        <v>11141957</v>
      </c>
      <c r="J199" s="330">
        <v>6252741</v>
      </c>
      <c r="K199" s="330">
        <v>6252736.9400000004</v>
      </c>
      <c r="L199" s="333">
        <v>11141957</v>
      </c>
      <c r="M199" s="333">
        <v>6252741</v>
      </c>
      <c r="N199" s="519">
        <v>6252736.9400000004</v>
      </c>
    </row>
    <row r="200" spans="1:14" s="424" customFormat="1" ht="27" x14ac:dyDescent="0.25">
      <c r="A200" s="515">
        <v>57</v>
      </c>
      <c r="B200" s="327">
        <v>604</v>
      </c>
      <c r="C200" s="327">
        <v>16</v>
      </c>
      <c r="D200" s="327">
        <v>12</v>
      </c>
      <c r="E200" s="327">
        <v>5</v>
      </c>
      <c r="F200" s="328" t="s">
        <v>42</v>
      </c>
      <c r="G200" s="329">
        <v>22186263</v>
      </c>
      <c r="H200" s="330"/>
      <c r="I200" s="330">
        <v>22186263</v>
      </c>
      <c r="J200" s="330">
        <v>0</v>
      </c>
      <c r="K200" s="330">
        <v>0</v>
      </c>
      <c r="L200" s="333">
        <v>22186263</v>
      </c>
      <c r="M200" s="333">
        <v>0</v>
      </c>
      <c r="N200" s="519">
        <v>0</v>
      </c>
    </row>
    <row r="201" spans="1:14" s="424" customFormat="1" ht="27.75" thickBot="1" x14ac:dyDescent="0.3">
      <c r="A201" s="604">
        <v>57</v>
      </c>
      <c r="B201" s="605">
        <v>604</v>
      </c>
      <c r="C201" s="605">
        <v>16</v>
      </c>
      <c r="D201" s="605">
        <v>12</v>
      </c>
      <c r="E201" s="605">
        <v>9</v>
      </c>
      <c r="F201" s="597" t="s">
        <v>136</v>
      </c>
      <c r="G201" s="606">
        <v>42402334</v>
      </c>
      <c r="H201" s="607"/>
      <c r="I201" s="607">
        <v>42402334</v>
      </c>
      <c r="J201" s="607">
        <v>0</v>
      </c>
      <c r="K201" s="607">
        <v>0</v>
      </c>
      <c r="L201" s="612">
        <v>42402334</v>
      </c>
      <c r="M201" s="612">
        <v>0</v>
      </c>
      <c r="N201" s="613">
        <v>0</v>
      </c>
    </row>
    <row r="202" spans="1:14" s="424" customFormat="1" ht="27.75" thickTop="1" x14ac:dyDescent="0.25">
      <c r="A202" s="598">
        <v>57</v>
      </c>
      <c r="B202" s="599">
        <v>604</v>
      </c>
      <c r="C202" s="599">
        <v>16</v>
      </c>
      <c r="D202" s="599">
        <v>12</v>
      </c>
      <c r="E202" s="599">
        <v>16</v>
      </c>
      <c r="F202" s="592" t="s">
        <v>134</v>
      </c>
      <c r="G202" s="600">
        <v>15320191</v>
      </c>
      <c r="H202" s="601"/>
      <c r="I202" s="601">
        <v>15320191</v>
      </c>
      <c r="J202" s="601">
        <v>0</v>
      </c>
      <c r="K202" s="601">
        <v>0</v>
      </c>
      <c r="L202" s="610">
        <v>15320191</v>
      </c>
      <c r="M202" s="610">
        <v>0</v>
      </c>
      <c r="N202" s="611">
        <v>0</v>
      </c>
    </row>
    <row r="203" spans="1:14" s="424" customFormat="1" x14ac:dyDescent="0.25">
      <c r="A203" s="515">
        <v>57</v>
      </c>
      <c r="B203" s="327">
        <v>604</v>
      </c>
      <c r="C203" s="327">
        <v>16</v>
      </c>
      <c r="D203" s="327">
        <v>12</v>
      </c>
      <c r="E203" s="327">
        <v>17</v>
      </c>
      <c r="F203" s="328" t="s">
        <v>135</v>
      </c>
      <c r="G203" s="329">
        <v>15320191</v>
      </c>
      <c r="H203" s="330"/>
      <c r="I203" s="330">
        <v>15320191</v>
      </c>
      <c r="J203" s="330">
        <v>0</v>
      </c>
      <c r="K203" s="330">
        <v>0</v>
      </c>
      <c r="L203" s="333">
        <v>15320191</v>
      </c>
      <c r="M203" s="333">
        <v>0</v>
      </c>
      <c r="N203" s="519">
        <v>0</v>
      </c>
    </row>
    <row r="204" spans="1:14" s="424" customFormat="1" x14ac:dyDescent="0.25">
      <c r="A204" s="515">
        <v>57</v>
      </c>
      <c r="B204" s="327">
        <v>604</v>
      </c>
      <c r="C204" s="327">
        <v>22</v>
      </c>
      <c r="D204" s="327">
        <v>3</v>
      </c>
      <c r="E204" s="327">
        <v>89</v>
      </c>
      <c r="F204" s="328" t="s">
        <v>43</v>
      </c>
      <c r="G204" s="329">
        <v>8256753</v>
      </c>
      <c r="H204" s="330"/>
      <c r="I204" s="330">
        <v>8256753</v>
      </c>
      <c r="J204" s="330">
        <v>1</v>
      </c>
      <c r="K204" s="330">
        <v>0</v>
      </c>
      <c r="L204" s="333">
        <v>8256753</v>
      </c>
      <c r="M204" s="333">
        <v>1</v>
      </c>
      <c r="N204" s="519">
        <v>0</v>
      </c>
    </row>
    <row r="205" spans="1:14" s="424" customFormat="1" x14ac:dyDescent="0.25">
      <c r="A205" s="515">
        <v>57</v>
      </c>
      <c r="B205" s="327">
        <v>604</v>
      </c>
      <c r="C205" s="327">
        <v>22</v>
      </c>
      <c r="D205" s="327">
        <v>4</v>
      </c>
      <c r="E205" s="327">
        <v>85</v>
      </c>
      <c r="F205" s="328" t="s">
        <v>161</v>
      </c>
      <c r="G205" s="329">
        <v>16931152</v>
      </c>
      <c r="H205" s="330"/>
      <c r="I205" s="330">
        <v>16931152</v>
      </c>
      <c r="J205" s="330">
        <v>31873884</v>
      </c>
      <c r="K205" s="330">
        <v>31873882.84</v>
      </c>
      <c r="L205" s="333">
        <v>16931152</v>
      </c>
      <c r="M205" s="333">
        <v>31873884</v>
      </c>
      <c r="N205" s="519">
        <v>31873882.84</v>
      </c>
    </row>
    <row r="206" spans="1:14" s="424" customFormat="1" x14ac:dyDescent="0.25">
      <c r="A206" s="515">
        <v>57</v>
      </c>
      <c r="B206" s="327">
        <v>604</v>
      </c>
      <c r="C206" s="327">
        <v>22</v>
      </c>
      <c r="D206" s="327">
        <v>6</v>
      </c>
      <c r="E206" s="327">
        <v>49</v>
      </c>
      <c r="F206" s="328" t="s">
        <v>154</v>
      </c>
      <c r="G206" s="329">
        <v>7158226</v>
      </c>
      <c r="H206" s="330"/>
      <c r="I206" s="330">
        <v>7158226</v>
      </c>
      <c r="J206" s="330">
        <v>14354021</v>
      </c>
      <c r="K206" s="330">
        <v>14354020.51</v>
      </c>
      <c r="L206" s="333">
        <v>7158226</v>
      </c>
      <c r="M206" s="333">
        <v>14354021</v>
      </c>
      <c r="N206" s="519">
        <v>14354020.51</v>
      </c>
    </row>
    <row r="207" spans="1:14" s="424" customFormat="1" x14ac:dyDescent="0.25">
      <c r="A207" s="515">
        <v>57</v>
      </c>
      <c r="B207" s="327">
        <v>604</v>
      </c>
      <c r="C207" s="327">
        <v>22</v>
      </c>
      <c r="D207" s="327">
        <v>6</v>
      </c>
      <c r="E207" s="327">
        <v>99</v>
      </c>
      <c r="F207" s="328" t="s">
        <v>44</v>
      </c>
      <c r="G207" s="329">
        <v>1849192</v>
      </c>
      <c r="H207" s="330"/>
      <c r="I207" s="330">
        <v>1849192</v>
      </c>
      <c r="J207" s="330">
        <v>86384</v>
      </c>
      <c r="K207" s="330">
        <v>86383.94</v>
      </c>
      <c r="L207" s="333">
        <v>1849192</v>
      </c>
      <c r="M207" s="333">
        <v>86384</v>
      </c>
      <c r="N207" s="519">
        <v>86383.94</v>
      </c>
    </row>
    <row r="208" spans="1:14" s="424" customFormat="1" x14ac:dyDescent="0.25">
      <c r="A208" s="515">
        <v>57</v>
      </c>
      <c r="B208" s="327">
        <v>604</v>
      </c>
      <c r="C208" s="327">
        <v>22</v>
      </c>
      <c r="D208" s="327">
        <v>12</v>
      </c>
      <c r="E208" s="327">
        <v>1</v>
      </c>
      <c r="F208" s="328" t="s">
        <v>153</v>
      </c>
      <c r="G208" s="329">
        <v>6794118</v>
      </c>
      <c r="H208" s="330"/>
      <c r="I208" s="330">
        <v>6794118</v>
      </c>
      <c r="J208" s="330">
        <v>36735691</v>
      </c>
      <c r="K208" s="330">
        <v>36526337.659999996</v>
      </c>
      <c r="L208" s="333">
        <v>6794118</v>
      </c>
      <c r="M208" s="333">
        <v>36735691</v>
      </c>
      <c r="N208" s="519">
        <v>36526337.659999996</v>
      </c>
    </row>
    <row r="209" spans="1:14" s="424" customFormat="1" ht="27" x14ac:dyDescent="0.25">
      <c r="A209" s="515">
        <v>57</v>
      </c>
      <c r="B209" s="327">
        <v>604</v>
      </c>
      <c r="C209" s="327">
        <v>22</v>
      </c>
      <c r="D209" s="327">
        <v>13</v>
      </c>
      <c r="E209" s="327">
        <v>89</v>
      </c>
      <c r="F209" s="328" t="s">
        <v>160</v>
      </c>
      <c r="G209" s="329">
        <v>47875596</v>
      </c>
      <c r="H209" s="330"/>
      <c r="I209" s="330">
        <v>47875596</v>
      </c>
      <c r="J209" s="330">
        <v>1</v>
      </c>
      <c r="K209" s="330">
        <v>0</v>
      </c>
      <c r="L209" s="333">
        <v>47875596</v>
      </c>
      <c r="M209" s="333">
        <v>1</v>
      </c>
      <c r="N209" s="519">
        <v>0</v>
      </c>
    </row>
    <row r="210" spans="1:14" s="424" customFormat="1" ht="40.5" x14ac:dyDescent="0.25">
      <c r="A210" s="515">
        <v>57</v>
      </c>
      <c r="B210" s="327">
        <v>604</v>
      </c>
      <c r="C210" s="327">
        <v>22</v>
      </c>
      <c r="D210" s="327">
        <v>14</v>
      </c>
      <c r="E210" s="327">
        <v>74</v>
      </c>
      <c r="F210" s="328" t="s">
        <v>29</v>
      </c>
      <c r="G210" s="329">
        <v>135536516</v>
      </c>
      <c r="H210" s="330"/>
      <c r="I210" s="330">
        <v>135536516</v>
      </c>
      <c r="J210" s="330">
        <v>81557782</v>
      </c>
      <c r="K210" s="330">
        <v>130186969.87</v>
      </c>
      <c r="L210" s="333">
        <v>135536516</v>
      </c>
      <c r="M210" s="333">
        <v>81557782</v>
      </c>
      <c r="N210" s="519">
        <v>130186969.87</v>
      </c>
    </row>
    <row r="211" spans="1:14" s="424" customFormat="1" ht="27" x14ac:dyDescent="0.25">
      <c r="A211" s="515">
        <v>57</v>
      </c>
      <c r="B211" s="327">
        <v>604</v>
      </c>
      <c r="C211" s="327">
        <v>22</v>
      </c>
      <c r="D211" s="327">
        <v>14</v>
      </c>
      <c r="E211" s="327">
        <v>74</v>
      </c>
      <c r="F211" s="328" t="s">
        <v>28</v>
      </c>
      <c r="G211" s="329">
        <v>135536516</v>
      </c>
      <c r="H211" s="330"/>
      <c r="I211" s="330">
        <v>135536516</v>
      </c>
      <c r="J211" s="330">
        <v>283417387</v>
      </c>
      <c r="K211" s="330">
        <v>234788191.83000001</v>
      </c>
      <c r="L211" s="333">
        <v>135536516</v>
      </c>
      <c r="M211" s="333">
        <v>283417387</v>
      </c>
      <c r="N211" s="519">
        <v>234788191.83000001</v>
      </c>
    </row>
    <row r="212" spans="1:14" s="424" customFormat="1" ht="27" x14ac:dyDescent="0.25">
      <c r="A212" s="515">
        <v>57</v>
      </c>
      <c r="B212" s="327">
        <v>604</v>
      </c>
      <c r="C212" s="327">
        <v>22</v>
      </c>
      <c r="D212" s="327">
        <v>16</v>
      </c>
      <c r="E212" s="327">
        <v>16</v>
      </c>
      <c r="F212" s="328" t="s">
        <v>27</v>
      </c>
      <c r="G212" s="329">
        <v>12524261</v>
      </c>
      <c r="H212" s="330"/>
      <c r="I212" s="330">
        <v>12524261</v>
      </c>
      <c r="J212" s="330">
        <v>64828032</v>
      </c>
      <c r="K212" s="330">
        <v>64828030.609999999</v>
      </c>
      <c r="L212" s="333">
        <v>12524261</v>
      </c>
      <c r="M212" s="333">
        <v>64828032</v>
      </c>
      <c r="N212" s="519">
        <v>64828030.609999999</v>
      </c>
    </row>
    <row r="213" spans="1:14" s="424" customFormat="1" ht="27" x14ac:dyDescent="0.25">
      <c r="A213" s="515">
        <v>57</v>
      </c>
      <c r="B213" s="327">
        <v>604</v>
      </c>
      <c r="C213" s="327">
        <v>22</v>
      </c>
      <c r="D213" s="327">
        <v>16</v>
      </c>
      <c r="E213" s="327">
        <v>20</v>
      </c>
      <c r="F213" s="328" t="s">
        <v>26</v>
      </c>
      <c r="G213" s="329">
        <v>6441904</v>
      </c>
      <c r="H213" s="330"/>
      <c r="I213" s="330">
        <v>6441904</v>
      </c>
      <c r="J213" s="330">
        <v>25858352</v>
      </c>
      <c r="K213" s="330">
        <v>25858351.030000001</v>
      </c>
      <c r="L213" s="333">
        <v>6441904</v>
      </c>
      <c r="M213" s="333">
        <v>25858352</v>
      </c>
      <c r="N213" s="519">
        <v>25858351.030000001</v>
      </c>
    </row>
    <row r="214" spans="1:14" s="424" customFormat="1" ht="27" x14ac:dyDescent="0.25">
      <c r="A214" s="515">
        <v>57</v>
      </c>
      <c r="B214" s="327">
        <v>604</v>
      </c>
      <c r="C214" s="327">
        <v>22</v>
      </c>
      <c r="D214" s="327">
        <v>16</v>
      </c>
      <c r="E214" s="327">
        <v>25</v>
      </c>
      <c r="F214" s="328" t="s">
        <v>25</v>
      </c>
      <c r="G214" s="329">
        <v>15013787</v>
      </c>
      <c r="H214" s="330"/>
      <c r="I214" s="330">
        <v>15013787</v>
      </c>
      <c r="J214" s="330">
        <v>2173506</v>
      </c>
      <c r="K214" s="330">
        <v>2173504.44</v>
      </c>
      <c r="L214" s="333">
        <v>15013787</v>
      </c>
      <c r="M214" s="333">
        <v>2173506</v>
      </c>
      <c r="N214" s="519">
        <v>2173504.44</v>
      </c>
    </row>
    <row r="215" spans="1:14" s="424" customFormat="1" ht="27" x14ac:dyDescent="0.25">
      <c r="A215" s="515">
        <v>57</v>
      </c>
      <c r="B215" s="327">
        <v>604</v>
      </c>
      <c r="C215" s="327">
        <v>22</v>
      </c>
      <c r="D215" s="327">
        <v>17</v>
      </c>
      <c r="E215" s="327">
        <v>9</v>
      </c>
      <c r="F215" s="328" t="s">
        <v>24</v>
      </c>
      <c r="G215" s="329">
        <v>11761969</v>
      </c>
      <c r="H215" s="330"/>
      <c r="I215" s="330">
        <v>11761969</v>
      </c>
      <c r="J215" s="330">
        <v>7206060</v>
      </c>
      <c r="K215" s="330">
        <v>7206058.4500000002</v>
      </c>
      <c r="L215" s="333">
        <v>11761969</v>
      </c>
      <c r="M215" s="333">
        <v>7206060</v>
      </c>
      <c r="N215" s="519">
        <v>7206058.4500000002</v>
      </c>
    </row>
    <row r="216" spans="1:14" s="424" customFormat="1" x14ac:dyDescent="0.25">
      <c r="A216" s="515">
        <v>57</v>
      </c>
      <c r="B216" s="327">
        <v>604</v>
      </c>
      <c r="C216" s="327">
        <v>26</v>
      </c>
      <c r="D216" s="327">
        <v>4</v>
      </c>
      <c r="E216" s="327">
        <v>1</v>
      </c>
      <c r="F216" s="328" t="s">
        <v>23</v>
      </c>
      <c r="G216" s="329">
        <v>15320191</v>
      </c>
      <c r="H216" s="330"/>
      <c r="I216" s="330">
        <v>15320191</v>
      </c>
      <c r="J216" s="330">
        <v>1</v>
      </c>
      <c r="K216" s="330">
        <v>0</v>
      </c>
      <c r="L216" s="333">
        <v>15320191</v>
      </c>
      <c r="M216" s="333">
        <v>1</v>
      </c>
      <c r="N216" s="519">
        <v>0</v>
      </c>
    </row>
    <row r="217" spans="1:14" s="424" customFormat="1" x14ac:dyDescent="0.25">
      <c r="A217" s="515">
        <v>57</v>
      </c>
      <c r="B217" s="327">
        <v>604</v>
      </c>
      <c r="C217" s="327">
        <v>26</v>
      </c>
      <c r="D217" s="327">
        <v>4</v>
      </c>
      <c r="E217" s="327">
        <v>45</v>
      </c>
      <c r="F217" s="328" t="s">
        <v>45</v>
      </c>
      <c r="G217" s="329">
        <v>34374143</v>
      </c>
      <c r="H217" s="330"/>
      <c r="I217" s="330">
        <v>34374143</v>
      </c>
      <c r="J217" s="330">
        <v>1</v>
      </c>
      <c r="K217" s="330">
        <v>0</v>
      </c>
      <c r="L217" s="333">
        <v>34374143</v>
      </c>
      <c r="M217" s="333">
        <v>1</v>
      </c>
      <c r="N217" s="519">
        <v>0</v>
      </c>
    </row>
    <row r="218" spans="1:14" s="424" customFormat="1" x14ac:dyDescent="0.25">
      <c r="A218" s="515">
        <v>57</v>
      </c>
      <c r="B218" s="327">
        <v>604</v>
      </c>
      <c r="C218" s="327">
        <v>26</v>
      </c>
      <c r="D218" s="327">
        <v>4</v>
      </c>
      <c r="E218" s="327">
        <v>84</v>
      </c>
      <c r="F218" s="328" t="s">
        <v>22</v>
      </c>
      <c r="G218" s="329">
        <v>22250925</v>
      </c>
      <c r="H218" s="330"/>
      <c r="I218" s="330">
        <v>22250925</v>
      </c>
      <c r="J218" s="330">
        <v>1</v>
      </c>
      <c r="K218" s="330">
        <v>0</v>
      </c>
      <c r="L218" s="333">
        <v>22250925</v>
      </c>
      <c r="M218" s="333">
        <v>1</v>
      </c>
      <c r="N218" s="519">
        <v>0</v>
      </c>
    </row>
    <row r="219" spans="1:14" s="424" customFormat="1" x14ac:dyDescent="0.25">
      <c r="A219" s="515">
        <v>57</v>
      </c>
      <c r="B219" s="327">
        <v>604</v>
      </c>
      <c r="C219" s="327">
        <v>26</v>
      </c>
      <c r="D219" s="327">
        <v>4</v>
      </c>
      <c r="E219" s="327">
        <v>96</v>
      </c>
      <c r="F219" s="328" t="s">
        <v>21</v>
      </c>
      <c r="G219" s="329">
        <v>61280763</v>
      </c>
      <c r="H219" s="330"/>
      <c r="I219" s="330">
        <v>61280763</v>
      </c>
      <c r="J219" s="330">
        <v>1</v>
      </c>
      <c r="K219" s="330">
        <v>0</v>
      </c>
      <c r="L219" s="333">
        <v>61280763</v>
      </c>
      <c r="M219" s="333">
        <v>1</v>
      </c>
      <c r="N219" s="519">
        <v>0</v>
      </c>
    </row>
    <row r="220" spans="1:14" s="424" customFormat="1" x14ac:dyDescent="0.25">
      <c r="A220" s="515">
        <v>57</v>
      </c>
      <c r="B220" s="327">
        <v>604</v>
      </c>
      <c r="C220" s="327">
        <v>26</v>
      </c>
      <c r="D220" s="327">
        <v>4</v>
      </c>
      <c r="E220" s="327">
        <v>97</v>
      </c>
      <c r="F220" s="328" t="s">
        <v>20</v>
      </c>
      <c r="G220" s="329">
        <v>7534976</v>
      </c>
      <c r="H220" s="330"/>
      <c r="I220" s="330">
        <v>7534976</v>
      </c>
      <c r="J220" s="330">
        <v>1</v>
      </c>
      <c r="K220" s="330">
        <v>0</v>
      </c>
      <c r="L220" s="333">
        <v>7534976</v>
      </c>
      <c r="M220" s="333">
        <v>1</v>
      </c>
      <c r="N220" s="519">
        <v>0</v>
      </c>
    </row>
    <row r="221" spans="1:14" s="424" customFormat="1" x14ac:dyDescent="0.25">
      <c r="A221" s="515">
        <v>57</v>
      </c>
      <c r="B221" s="327">
        <v>604</v>
      </c>
      <c r="C221" s="327">
        <v>26</v>
      </c>
      <c r="D221" s="327">
        <v>4</v>
      </c>
      <c r="E221" s="327">
        <v>98</v>
      </c>
      <c r="F221" s="328" t="s">
        <v>19</v>
      </c>
      <c r="G221" s="329">
        <v>2415514</v>
      </c>
      <c r="H221" s="330"/>
      <c r="I221" s="330">
        <v>2415514</v>
      </c>
      <c r="J221" s="330">
        <v>1</v>
      </c>
      <c r="K221" s="330">
        <v>0</v>
      </c>
      <c r="L221" s="333">
        <v>2415514</v>
      </c>
      <c r="M221" s="333">
        <v>1</v>
      </c>
      <c r="N221" s="519">
        <v>0</v>
      </c>
    </row>
    <row r="222" spans="1:14" s="424" customFormat="1" x14ac:dyDescent="0.25">
      <c r="A222" s="515">
        <v>57</v>
      </c>
      <c r="B222" s="327">
        <v>604</v>
      </c>
      <c r="C222" s="327">
        <v>26</v>
      </c>
      <c r="D222" s="327">
        <v>5</v>
      </c>
      <c r="E222" s="327">
        <v>11</v>
      </c>
      <c r="F222" s="328" t="s">
        <v>18</v>
      </c>
      <c r="G222" s="329">
        <v>20578290</v>
      </c>
      <c r="H222" s="330"/>
      <c r="I222" s="330">
        <v>20578290</v>
      </c>
      <c r="J222" s="330">
        <v>1</v>
      </c>
      <c r="K222" s="330">
        <v>0</v>
      </c>
      <c r="L222" s="333">
        <v>20578290</v>
      </c>
      <c r="M222" s="333">
        <v>1</v>
      </c>
      <c r="N222" s="519">
        <v>0</v>
      </c>
    </row>
    <row r="223" spans="1:14" s="424" customFormat="1" x14ac:dyDescent="0.25">
      <c r="A223" s="515">
        <v>57</v>
      </c>
      <c r="B223" s="327">
        <v>604</v>
      </c>
      <c r="C223" s="327">
        <v>26</v>
      </c>
      <c r="D223" s="327">
        <v>5</v>
      </c>
      <c r="E223" s="327">
        <v>27</v>
      </c>
      <c r="F223" s="328" t="s">
        <v>17</v>
      </c>
      <c r="G223" s="329">
        <v>46601622</v>
      </c>
      <c r="H223" s="330"/>
      <c r="I223" s="330">
        <v>46601622</v>
      </c>
      <c r="J223" s="330">
        <v>1</v>
      </c>
      <c r="K223" s="330">
        <v>0</v>
      </c>
      <c r="L223" s="333">
        <v>46601622</v>
      </c>
      <c r="M223" s="333">
        <v>1</v>
      </c>
      <c r="N223" s="519">
        <v>0</v>
      </c>
    </row>
    <row r="224" spans="1:14" s="424" customFormat="1" x14ac:dyDescent="0.25">
      <c r="A224" s="515">
        <v>57</v>
      </c>
      <c r="B224" s="327">
        <v>604</v>
      </c>
      <c r="C224" s="327">
        <v>26</v>
      </c>
      <c r="D224" s="327">
        <v>5</v>
      </c>
      <c r="E224" s="327">
        <v>36</v>
      </c>
      <c r="F224" s="328" t="s">
        <v>16</v>
      </c>
      <c r="G224" s="329">
        <v>48766485</v>
      </c>
      <c r="H224" s="330"/>
      <c r="I224" s="330">
        <v>48766485</v>
      </c>
      <c r="J224" s="330">
        <v>1</v>
      </c>
      <c r="K224" s="330">
        <v>0</v>
      </c>
      <c r="L224" s="333">
        <v>48766485</v>
      </c>
      <c r="M224" s="333">
        <v>1</v>
      </c>
      <c r="N224" s="519">
        <v>0</v>
      </c>
    </row>
    <row r="225" spans="1:14" s="424" customFormat="1" x14ac:dyDescent="0.25">
      <c r="A225" s="515">
        <v>57</v>
      </c>
      <c r="B225" s="327">
        <v>604</v>
      </c>
      <c r="C225" s="327">
        <v>26</v>
      </c>
      <c r="D225" s="327">
        <v>5</v>
      </c>
      <c r="E225" s="327">
        <v>41</v>
      </c>
      <c r="F225" s="328" t="s">
        <v>15</v>
      </c>
      <c r="G225" s="329">
        <v>7660095</v>
      </c>
      <c r="H225" s="330"/>
      <c r="I225" s="330">
        <v>7660095</v>
      </c>
      <c r="J225" s="330">
        <v>1</v>
      </c>
      <c r="K225" s="330">
        <v>0</v>
      </c>
      <c r="L225" s="333">
        <v>7660095</v>
      </c>
      <c r="M225" s="333">
        <v>1</v>
      </c>
      <c r="N225" s="519">
        <v>0</v>
      </c>
    </row>
    <row r="226" spans="1:14" s="424" customFormat="1" x14ac:dyDescent="0.25">
      <c r="A226" s="515">
        <v>57</v>
      </c>
      <c r="B226" s="327">
        <v>604</v>
      </c>
      <c r="C226" s="327">
        <v>26</v>
      </c>
      <c r="D226" s="327">
        <v>5</v>
      </c>
      <c r="E226" s="327">
        <v>43</v>
      </c>
      <c r="F226" s="328" t="s">
        <v>14</v>
      </c>
      <c r="G226" s="329">
        <v>2984812</v>
      </c>
      <c r="H226" s="330"/>
      <c r="I226" s="330">
        <v>2984812</v>
      </c>
      <c r="J226" s="330">
        <v>1</v>
      </c>
      <c r="K226" s="330">
        <v>0</v>
      </c>
      <c r="L226" s="333">
        <v>2984812</v>
      </c>
      <c r="M226" s="333">
        <v>1</v>
      </c>
      <c r="N226" s="519">
        <v>0</v>
      </c>
    </row>
    <row r="227" spans="1:14" s="424" customFormat="1" x14ac:dyDescent="0.25">
      <c r="A227" s="515">
        <v>57</v>
      </c>
      <c r="B227" s="327">
        <v>604</v>
      </c>
      <c r="C227" s="327">
        <v>26</v>
      </c>
      <c r="D227" s="327">
        <v>5</v>
      </c>
      <c r="E227" s="327">
        <v>45</v>
      </c>
      <c r="F227" s="328" t="s">
        <v>13</v>
      </c>
      <c r="G227" s="329">
        <v>53620667</v>
      </c>
      <c r="H227" s="330"/>
      <c r="I227" s="330">
        <v>53620667</v>
      </c>
      <c r="J227" s="330">
        <v>1</v>
      </c>
      <c r="K227" s="330">
        <v>0</v>
      </c>
      <c r="L227" s="333">
        <v>53620667</v>
      </c>
      <c r="M227" s="333">
        <v>1</v>
      </c>
      <c r="N227" s="519">
        <v>0</v>
      </c>
    </row>
    <row r="228" spans="1:14" s="424" customFormat="1" ht="27" x14ac:dyDescent="0.25">
      <c r="A228" s="515">
        <v>57</v>
      </c>
      <c r="B228" s="327">
        <v>604</v>
      </c>
      <c r="C228" s="327">
        <v>26</v>
      </c>
      <c r="D228" s="327">
        <v>5</v>
      </c>
      <c r="E228" s="327">
        <v>57</v>
      </c>
      <c r="F228" s="328" t="s">
        <v>12</v>
      </c>
      <c r="G228" s="329">
        <v>53620667</v>
      </c>
      <c r="H228" s="330"/>
      <c r="I228" s="330">
        <v>53620667</v>
      </c>
      <c r="J228" s="330">
        <v>1</v>
      </c>
      <c r="K228" s="330">
        <v>0</v>
      </c>
      <c r="L228" s="333">
        <v>53620667</v>
      </c>
      <c r="M228" s="333">
        <v>1</v>
      </c>
      <c r="N228" s="519">
        <v>0</v>
      </c>
    </row>
    <row r="229" spans="1:14" s="424" customFormat="1" ht="27" x14ac:dyDescent="0.25">
      <c r="A229" s="515">
        <v>57</v>
      </c>
      <c r="B229" s="327">
        <v>604</v>
      </c>
      <c r="C229" s="327">
        <v>26</v>
      </c>
      <c r="D229" s="327">
        <v>5</v>
      </c>
      <c r="E229" s="327">
        <v>69</v>
      </c>
      <c r="F229" s="328" t="s">
        <v>11</v>
      </c>
      <c r="G229" s="329">
        <v>38300477</v>
      </c>
      <c r="H229" s="330"/>
      <c r="I229" s="330">
        <v>38300477</v>
      </c>
      <c r="J229" s="330">
        <v>1</v>
      </c>
      <c r="K229" s="330">
        <v>0</v>
      </c>
      <c r="L229" s="333">
        <v>38300477</v>
      </c>
      <c r="M229" s="333">
        <v>1</v>
      </c>
      <c r="N229" s="519">
        <v>0</v>
      </c>
    </row>
    <row r="230" spans="1:14" s="424" customFormat="1" x14ac:dyDescent="0.25">
      <c r="A230" s="515">
        <v>57</v>
      </c>
      <c r="B230" s="327">
        <v>604</v>
      </c>
      <c r="C230" s="327">
        <v>40</v>
      </c>
      <c r="D230" s="327">
        <v>5</v>
      </c>
      <c r="E230" s="327">
        <v>9</v>
      </c>
      <c r="F230" s="328" t="s">
        <v>46</v>
      </c>
      <c r="G230" s="329">
        <v>36639446</v>
      </c>
      <c r="H230" s="330"/>
      <c r="I230" s="330">
        <v>36639446</v>
      </c>
      <c r="J230" s="330">
        <v>48202454</v>
      </c>
      <c r="K230" s="330">
        <v>48202452.490000002</v>
      </c>
      <c r="L230" s="333">
        <v>36639446</v>
      </c>
      <c r="M230" s="333">
        <v>48202454</v>
      </c>
      <c r="N230" s="519">
        <v>48202452.490000002</v>
      </c>
    </row>
    <row r="231" spans="1:14" s="424" customFormat="1" x14ac:dyDescent="0.25">
      <c r="A231" s="515">
        <v>57</v>
      </c>
      <c r="B231" s="327">
        <v>604</v>
      </c>
      <c r="C231" s="327">
        <v>42</v>
      </c>
      <c r="D231" s="327">
        <v>1</v>
      </c>
      <c r="E231" s="327">
        <v>1</v>
      </c>
      <c r="F231" s="328" t="s">
        <v>47</v>
      </c>
      <c r="G231" s="329">
        <v>171751409</v>
      </c>
      <c r="H231" s="330"/>
      <c r="I231" s="330">
        <v>171751409</v>
      </c>
      <c r="J231" s="330">
        <v>1</v>
      </c>
      <c r="K231" s="330">
        <v>0</v>
      </c>
      <c r="L231" s="333">
        <v>171751409</v>
      </c>
      <c r="M231" s="333">
        <v>1</v>
      </c>
      <c r="N231" s="519">
        <v>0</v>
      </c>
    </row>
    <row r="232" spans="1:14" s="424" customFormat="1" x14ac:dyDescent="0.25">
      <c r="A232" s="515">
        <v>57</v>
      </c>
      <c r="B232" s="327">
        <v>604</v>
      </c>
      <c r="C232" s="327">
        <v>42</v>
      </c>
      <c r="D232" s="327">
        <v>1</v>
      </c>
      <c r="E232" s="327">
        <v>3</v>
      </c>
      <c r="F232" s="328" t="s">
        <v>182</v>
      </c>
      <c r="G232" s="329">
        <v>191882324</v>
      </c>
      <c r="H232" s="330"/>
      <c r="I232" s="330">
        <v>191882324</v>
      </c>
      <c r="J232" s="330">
        <v>0</v>
      </c>
      <c r="K232" s="330">
        <v>0</v>
      </c>
      <c r="L232" s="333">
        <v>191882324</v>
      </c>
      <c r="M232" s="333">
        <v>0</v>
      </c>
      <c r="N232" s="519">
        <v>0</v>
      </c>
    </row>
    <row r="233" spans="1:14" s="424" customFormat="1" ht="27" x14ac:dyDescent="0.25">
      <c r="A233" s="515">
        <v>57</v>
      </c>
      <c r="B233" s="327">
        <v>604</v>
      </c>
      <c r="C233" s="327">
        <v>42</v>
      </c>
      <c r="D233" s="327">
        <v>1</v>
      </c>
      <c r="E233" s="327">
        <v>4</v>
      </c>
      <c r="F233" s="328" t="s">
        <v>72</v>
      </c>
      <c r="G233" s="329">
        <v>17490084</v>
      </c>
      <c r="H233" s="330"/>
      <c r="I233" s="330">
        <v>17490084</v>
      </c>
      <c r="J233" s="330">
        <v>0</v>
      </c>
      <c r="K233" s="330">
        <v>0</v>
      </c>
      <c r="L233" s="333">
        <v>17490084</v>
      </c>
      <c r="M233" s="333">
        <v>0</v>
      </c>
      <c r="N233" s="519">
        <v>0</v>
      </c>
    </row>
    <row r="234" spans="1:14" s="424" customFormat="1" x14ac:dyDescent="0.25">
      <c r="A234" s="515">
        <v>57</v>
      </c>
      <c r="B234" s="327">
        <v>604</v>
      </c>
      <c r="C234" s="327">
        <v>42</v>
      </c>
      <c r="D234" s="327">
        <v>1</v>
      </c>
      <c r="E234" s="327">
        <v>5</v>
      </c>
      <c r="F234" s="328" t="s">
        <v>48</v>
      </c>
      <c r="G234" s="329">
        <v>607875698</v>
      </c>
      <c r="H234" s="330"/>
      <c r="I234" s="330">
        <v>607875698</v>
      </c>
      <c r="J234" s="330">
        <v>508518696</v>
      </c>
      <c r="K234" s="330">
        <v>96391657.849999994</v>
      </c>
      <c r="L234" s="333">
        <v>607875698</v>
      </c>
      <c r="M234" s="333">
        <v>508518696</v>
      </c>
      <c r="N234" s="519">
        <v>96391657.849999994</v>
      </c>
    </row>
    <row r="235" spans="1:14" s="424" customFormat="1" x14ac:dyDescent="0.25">
      <c r="A235" s="515">
        <v>57</v>
      </c>
      <c r="B235" s="327">
        <v>604</v>
      </c>
      <c r="C235" s="327">
        <v>42</v>
      </c>
      <c r="D235" s="327">
        <v>1</v>
      </c>
      <c r="E235" s="327">
        <v>6</v>
      </c>
      <c r="F235" s="328" t="s">
        <v>49</v>
      </c>
      <c r="G235" s="329">
        <v>607875698</v>
      </c>
      <c r="H235" s="330"/>
      <c r="I235" s="330">
        <v>607875698</v>
      </c>
      <c r="J235" s="330">
        <v>860442149</v>
      </c>
      <c r="K235" s="330">
        <v>302821748.97000003</v>
      </c>
      <c r="L235" s="333">
        <v>607875698</v>
      </c>
      <c r="M235" s="333">
        <v>860442149</v>
      </c>
      <c r="N235" s="519">
        <v>302821748.97000003</v>
      </c>
    </row>
    <row r="236" spans="1:14" s="424" customFormat="1" ht="27" x14ac:dyDescent="0.25">
      <c r="A236" s="515">
        <v>57</v>
      </c>
      <c r="B236" s="327">
        <v>604</v>
      </c>
      <c r="C236" s="327">
        <v>42</v>
      </c>
      <c r="D236" s="327">
        <v>1</v>
      </c>
      <c r="E236" s="327">
        <v>7</v>
      </c>
      <c r="F236" s="328" t="s">
        <v>50</v>
      </c>
      <c r="G236" s="329">
        <v>607875698</v>
      </c>
      <c r="H236" s="330"/>
      <c r="I236" s="330">
        <v>607875698</v>
      </c>
      <c r="J236" s="330">
        <v>530260221</v>
      </c>
      <c r="K236" s="330">
        <v>184907837.84999999</v>
      </c>
      <c r="L236" s="333">
        <v>607875698</v>
      </c>
      <c r="M236" s="333">
        <v>530260221</v>
      </c>
      <c r="N236" s="519">
        <v>184907837.84999999</v>
      </c>
    </row>
    <row r="237" spans="1:14" s="424" customFormat="1" ht="27" x14ac:dyDescent="0.25">
      <c r="A237" s="515">
        <v>57</v>
      </c>
      <c r="B237" s="327">
        <v>604</v>
      </c>
      <c r="C237" s="327">
        <v>42</v>
      </c>
      <c r="D237" s="327">
        <v>1</v>
      </c>
      <c r="E237" s="327">
        <v>8</v>
      </c>
      <c r="F237" s="328" t="s">
        <v>51</v>
      </c>
      <c r="G237" s="329">
        <v>607875699</v>
      </c>
      <c r="H237" s="330"/>
      <c r="I237" s="330">
        <v>607875699</v>
      </c>
      <c r="J237" s="330">
        <v>583859163</v>
      </c>
      <c r="K237" s="330">
        <v>146968527.49000001</v>
      </c>
      <c r="L237" s="333">
        <v>607875699</v>
      </c>
      <c r="M237" s="333">
        <v>583859163</v>
      </c>
      <c r="N237" s="519">
        <v>146968527.49000001</v>
      </c>
    </row>
    <row r="238" spans="1:14" s="424" customFormat="1" x14ac:dyDescent="0.25">
      <c r="A238" s="515">
        <v>57</v>
      </c>
      <c r="B238" s="327">
        <v>604</v>
      </c>
      <c r="C238" s="327">
        <v>42</v>
      </c>
      <c r="D238" s="327">
        <v>1</v>
      </c>
      <c r="E238" s="327">
        <v>9</v>
      </c>
      <c r="F238" s="328" t="s">
        <v>73</v>
      </c>
      <c r="G238" s="329">
        <v>298812414</v>
      </c>
      <c r="H238" s="330"/>
      <c r="I238" s="330">
        <v>298812414</v>
      </c>
      <c r="J238" s="330">
        <v>1</v>
      </c>
      <c r="K238" s="330">
        <v>0</v>
      </c>
      <c r="L238" s="333">
        <v>298812414</v>
      </c>
      <c r="M238" s="333">
        <v>1</v>
      </c>
      <c r="N238" s="519">
        <v>0</v>
      </c>
    </row>
    <row r="239" spans="1:14" s="424" customFormat="1" x14ac:dyDescent="0.25">
      <c r="A239" s="515">
        <v>57</v>
      </c>
      <c r="B239" s="327">
        <v>604</v>
      </c>
      <c r="C239" s="327">
        <v>42</v>
      </c>
      <c r="D239" s="327">
        <v>1</v>
      </c>
      <c r="E239" s="327">
        <v>10</v>
      </c>
      <c r="F239" s="328" t="s">
        <v>70</v>
      </c>
      <c r="G239" s="329">
        <v>106781927</v>
      </c>
      <c r="H239" s="330"/>
      <c r="I239" s="330">
        <v>106781927</v>
      </c>
      <c r="J239" s="330">
        <v>1</v>
      </c>
      <c r="K239" s="330">
        <v>0</v>
      </c>
      <c r="L239" s="333">
        <v>106781927</v>
      </c>
      <c r="M239" s="333">
        <v>1</v>
      </c>
      <c r="N239" s="519">
        <v>0</v>
      </c>
    </row>
    <row r="240" spans="1:14" s="424" customFormat="1" ht="27" x14ac:dyDescent="0.25">
      <c r="A240" s="515">
        <v>57</v>
      </c>
      <c r="B240" s="327">
        <v>604</v>
      </c>
      <c r="C240" s="327">
        <v>42</v>
      </c>
      <c r="D240" s="327">
        <v>1</v>
      </c>
      <c r="E240" s="327">
        <v>13</v>
      </c>
      <c r="F240" s="328" t="s">
        <v>71</v>
      </c>
      <c r="G240" s="329">
        <v>8620553</v>
      </c>
      <c r="H240" s="330"/>
      <c r="I240" s="330">
        <v>8620553</v>
      </c>
      <c r="J240" s="330">
        <v>0</v>
      </c>
      <c r="K240" s="330">
        <v>0</v>
      </c>
      <c r="L240" s="333">
        <v>8620553</v>
      </c>
      <c r="M240" s="333">
        <v>0</v>
      </c>
      <c r="N240" s="519">
        <v>0</v>
      </c>
    </row>
    <row r="241" spans="1:14" s="424" customFormat="1" x14ac:dyDescent="0.25">
      <c r="A241" s="515">
        <v>57</v>
      </c>
      <c r="B241" s="327">
        <v>604</v>
      </c>
      <c r="C241" s="327">
        <v>42</v>
      </c>
      <c r="D241" s="327">
        <v>1</v>
      </c>
      <c r="E241" s="327">
        <v>15</v>
      </c>
      <c r="F241" s="328" t="s">
        <v>52</v>
      </c>
      <c r="G241" s="329">
        <v>242031953</v>
      </c>
      <c r="H241" s="330"/>
      <c r="I241" s="330">
        <v>242031953</v>
      </c>
      <c r="J241" s="330">
        <v>0</v>
      </c>
      <c r="K241" s="330">
        <v>0</v>
      </c>
      <c r="L241" s="333">
        <v>242031953</v>
      </c>
      <c r="M241" s="333">
        <v>0</v>
      </c>
      <c r="N241" s="519">
        <v>0</v>
      </c>
    </row>
    <row r="242" spans="1:14" s="424" customFormat="1" ht="14.25" thickBot="1" x14ac:dyDescent="0.3">
      <c r="A242" s="604">
        <v>57</v>
      </c>
      <c r="B242" s="605">
        <v>604</v>
      </c>
      <c r="C242" s="605">
        <v>42</v>
      </c>
      <c r="D242" s="605">
        <v>4</v>
      </c>
      <c r="E242" s="605">
        <v>1</v>
      </c>
      <c r="F242" s="597" t="s">
        <v>53</v>
      </c>
      <c r="G242" s="606">
        <v>19178963</v>
      </c>
      <c r="H242" s="607"/>
      <c r="I242" s="607">
        <v>19178963</v>
      </c>
      <c r="J242" s="607">
        <v>1</v>
      </c>
      <c r="K242" s="607">
        <v>0</v>
      </c>
      <c r="L242" s="612">
        <v>19178963</v>
      </c>
      <c r="M242" s="612">
        <v>1</v>
      </c>
      <c r="N242" s="613">
        <v>0</v>
      </c>
    </row>
    <row r="243" spans="1:14" s="424" customFormat="1" ht="14.25" thickTop="1" x14ac:dyDescent="0.25">
      <c r="A243" s="598">
        <v>57</v>
      </c>
      <c r="B243" s="599">
        <v>604</v>
      </c>
      <c r="C243" s="599">
        <v>42</v>
      </c>
      <c r="D243" s="599">
        <v>4</v>
      </c>
      <c r="E243" s="599">
        <v>2</v>
      </c>
      <c r="F243" s="592" t="s">
        <v>54</v>
      </c>
      <c r="G243" s="600">
        <v>75177046</v>
      </c>
      <c r="H243" s="601"/>
      <c r="I243" s="601">
        <v>75177046</v>
      </c>
      <c r="J243" s="601">
        <v>1</v>
      </c>
      <c r="K243" s="601">
        <v>0</v>
      </c>
      <c r="L243" s="610">
        <v>75177046</v>
      </c>
      <c r="M243" s="610">
        <v>1</v>
      </c>
      <c r="N243" s="611">
        <v>0</v>
      </c>
    </row>
    <row r="244" spans="1:14" s="424" customFormat="1" x14ac:dyDescent="0.25">
      <c r="A244" s="515">
        <v>57</v>
      </c>
      <c r="B244" s="327">
        <v>604</v>
      </c>
      <c r="C244" s="327">
        <v>42</v>
      </c>
      <c r="D244" s="327">
        <v>4</v>
      </c>
      <c r="E244" s="327">
        <v>3</v>
      </c>
      <c r="F244" s="328" t="s">
        <v>84</v>
      </c>
      <c r="G244" s="329">
        <v>56192062</v>
      </c>
      <c r="H244" s="330"/>
      <c r="I244" s="330">
        <v>56192062</v>
      </c>
      <c r="J244" s="330">
        <v>1</v>
      </c>
      <c r="K244" s="330">
        <v>0</v>
      </c>
      <c r="L244" s="333">
        <v>56192062</v>
      </c>
      <c r="M244" s="333">
        <v>1</v>
      </c>
      <c r="N244" s="519">
        <v>0</v>
      </c>
    </row>
    <row r="245" spans="1:14" s="424" customFormat="1" x14ac:dyDescent="0.25">
      <c r="A245" s="515">
        <v>57</v>
      </c>
      <c r="B245" s="327">
        <v>604</v>
      </c>
      <c r="C245" s="327">
        <v>42</v>
      </c>
      <c r="D245" s="327">
        <v>4</v>
      </c>
      <c r="E245" s="327">
        <v>4</v>
      </c>
      <c r="F245" s="328" t="s">
        <v>85</v>
      </c>
      <c r="G245" s="329">
        <v>71617334</v>
      </c>
      <c r="H245" s="330"/>
      <c r="I245" s="330">
        <v>71617334</v>
      </c>
      <c r="J245" s="330">
        <v>1</v>
      </c>
      <c r="K245" s="330">
        <v>0</v>
      </c>
      <c r="L245" s="333">
        <v>71617334</v>
      </c>
      <c r="M245" s="333">
        <v>1</v>
      </c>
      <c r="N245" s="519">
        <v>0</v>
      </c>
    </row>
    <row r="246" spans="1:14" s="424" customFormat="1" x14ac:dyDescent="0.25">
      <c r="A246" s="515">
        <v>57</v>
      </c>
      <c r="B246" s="327">
        <v>604</v>
      </c>
      <c r="C246" s="327">
        <v>42</v>
      </c>
      <c r="D246" s="327">
        <v>4</v>
      </c>
      <c r="E246" s="327">
        <v>8</v>
      </c>
      <c r="F246" s="328" t="s">
        <v>86</v>
      </c>
      <c r="G246" s="329">
        <v>89419080</v>
      </c>
      <c r="H246" s="330"/>
      <c r="I246" s="330">
        <v>89419080</v>
      </c>
      <c r="J246" s="330">
        <v>1</v>
      </c>
      <c r="K246" s="330">
        <v>0</v>
      </c>
      <c r="L246" s="333">
        <v>89419080</v>
      </c>
      <c r="M246" s="333">
        <v>1</v>
      </c>
      <c r="N246" s="519">
        <v>0</v>
      </c>
    </row>
    <row r="247" spans="1:14" s="424" customFormat="1" x14ac:dyDescent="0.25">
      <c r="A247" s="515">
        <v>57</v>
      </c>
      <c r="B247" s="327">
        <v>604</v>
      </c>
      <c r="C247" s="327">
        <v>42</v>
      </c>
      <c r="D247" s="327">
        <v>4</v>
      </c>
      <c r="E247" s="327">
        <v>9</v>
      </c>
      <c r="F247" s="328" t="s">
        <v>87</v>
      </c>
      <c r="G247" s="329">
        <v>111742206</v>
      </c>
      <c r="H247" s="330"/>
      <c r="I247" s="330">
        <v>111742206</v>
      </c>
      <c r="J247" s="330">
        <v>0</v>
      </c>
      <c r="K247" s="330">
        <v>0</v>
      </c>
      <c r="L247" s="333">
        <v>111742206</v>
      </c>
      <c r="M247" s="333">
        <v>0</v>
      </c>
      <c r="N247" s="519">
        <v>0</v>
      </c>
    </row>
    <row r="248" spans="1:14" s="424" customFormat="1" x14ac:dyDescent="0.25">
      <c r="A248" s="515">
        <v>57</v>
      </c>
      <c r="B248" s="327">
        <v>604</v>
      </c>
      <c r="C248" s="327">
        <v>42</v>
      </c>
      <c r="D248" s="327">
        <v>4</v>
      </c>
      <c r="E248" s="327">
        <v>10</v>
      </c>
      <c r="F248" s="328" t="s">
        <v>74</v>
      </c>
      <c r="G248" s="329">
        <v>3902982</v>
      </c>
      <c r="H248" s="330"/>
      <c r="I248" s="330">
        <v>3902982</v>
      </c>
      <c r="J248" s="330">
        <v>1</v>
      </c>
      <c r="K248" s="330">
        <v>0</v>
      </c>
      <c r="L248" s="333">
        <v>3902982</v>
      </c>
      <c r="M248" s="333">
        <v>1</v>
      </c>
      <c r="N248" s="519">
        <v>0</v>
      </c>
    </row>
    <row r="249" spans="1:14" s="424" customFormat="1" x14ac:dyDescent="0.25">
      <c r="A249" s="515">
        <v>57</v>
      </c>
      <c r="B249" s="327">
        <v>604</v>
      </c>
      <c r="C249" s="327">
        <v>42</v>
      </c>
      <c r="D249" s="327">
        <v>4</v>
      </c>
      <c r="E249" s="327">
        <v>11</v>
      </c>
      <c r="F249" s="328" t="s">
        <v>55</v>
      </c>
      <c r="G249" s="329">
        <v>31926344</v>
      </c>
      <c r="H249" s="330"/>
      <c r="I249" s="330">
        <v>31926344</v>
      </c>
      <c r="J249" s="330">
        <v>0</v>
      </c>
      <c r="K249" s="330">
        <v>0</v>
      </c>
      <c r="L249" s="333">
        <v>31926344</v>
      </c>
      <c r="M249" s="333">
        <v>0</v>
      </c>
      <c r="N249" s="519">
        <v>0</v>
      </c>
    </row>
    <row r="250" spans="1:14" s="424" customFormat="1" ht="27" x14ac:dyDescent="0.25">
      <c r="A250" s="515">
        <v>57</v>
      </c>
      <c r="B250" s="327">
        <v>604</v>
      </c>
      <c r="C250" s="327">
        <v>42</v>
      </c>
      <c r="D250" s="327">
        <v>4</v>
      </c>
      <c r="E250" s="327">
        <v>12</v>
      </c>
      <c r="F250" s="328" t="s">
        <v>75</v>
      </c>
      <c r="G250" s="329">
        <v>18482017</v>
      </c>
      <c r="H250" s="330"/>
      <c r="I250" s="330">
        <v>18482017</v>
      </c>
      <c r="J250" s="330">
        <v>0</v>
      </c>
      <c r="K250" s="330">
        <v>0</v>
      </c>
      <c r="L250" s="333">
        <v>18482017</v>
      </c>
      <c r="M250" s="333">
        <v>0</v>
      </c>
      <c r="N250" s="519">
        <v>0</v>
      </c>
    </row>
    <row r="251" spans="1:14" s="424" customFormat="1" ht="27" x14ac:dyDescent="0.25">
      <c r="A251" s="515">
        <v>57</v>
      </c>
      <c r="B251" s="327">
        <v>604</v>
      </c>
      <c r="C251" s="327">
        <v>42</v>
      </c>
      <c r="D251" s="327">
        <v>4</v>
      </c>
      <c r="E251" s="327">
        <v>13</v>
      </c>
      <c r="F251" s="328" t="s">
        <v>76</v>
      </c>
      <c r="G251" s="329">
        <v>12321345</v>
      </c>
      <c r="H251" s="330"/>
      <c r="I251" s="330">
        <v>12321345</v>
      </c>
      <c r="J251" s="330">
        <v>0</v>
      </c>
      <c r="K251" s="330">
        <v>0</v>
      </c>
      <c r="L251" s="333">
        <v>12321345</v>
      </c>
      <c r="M251" s="333">
        <v>0</v>
      </c>
      <c r="N251" s="519">
        <v>0</v>
      </c>
    </row>
    <row r="252" spans="1:14" s="424" customFormat="1" ht="27" x14ac:dyDescent="0.25">
      <c r="A252" s="515">
        <v>57</v>
      </c>
      <c r="B252" s="327">
        <v>604</v>
      </c>
      <c r="C252" s="327">
        <v>42</v>
      </c>
      <c r="D252" s="327">
        <v>4</v>
      </c>
      <c r="E252" s="327">
        <v>14</v>
      </c>
      <c r="F252" s="328" t="s">
        <v>77</v>
      </c>
      <c r="G252" s="329">
        <v>24164348</v>
      </c>
      <c r="H252" s="330"/>
      <c r="I252" s="330">
        <v>24164348</v>
      </c>
      <c r="J252" s="330">
        <v>0</v>
      </c>
      <c r="K252" s="330">
        <v>0</v>
      </c>
      <c r="L252" s="333">
        <v>24164348</v>
      </c>
      <c r="M252" s="333">
        <v>0</v>
      </c>
      <c r="N252" s="519">
        <v>0</v>
      </c>
    </row>
    <row r="253" spans="1:14" s="424" customFormat="1" x14ac:dyDescent="0.25">
      <c r="A253" s="515">
        <v>57</v>
      </c>
      <c r="B253" s="327">
        <v>604</v>
      </c>
      <c r="C253" s="327">
        <v>42</v>
      </c>
      <c r="D253" s="327">
        <v>4</v>
      </c>
      <c r="E253" s="327">
        <v>15</v>
      </c>
      <c r="F253" s="328" t="s">
        <v>78</v>
      </c>
      <c r="G253" s="329">
        <v>170287774</v>
      </c>
      <c r="H253" s="330"/>
      <c r="I253" s="330">
        <v>170287774</v>
      </c>
      <c r="J253" s="330">
        <v>0</v>
      </c>
      <c r="K253" s="330">
        <v>0</v>
      </c>
      <c r="L253" s="333">
        <v>170287774</v>
      </c>
      <c r="M253" s="333">
        <v>0</v>
      </c>
      <c r="N253" s="519">
        <v>0</v>
      </c>
    </row>
    <row r="254" spans="1:14" s="424" customFormat="1" ht="27" x14ac:dyDescent="0.25">
      <c r="A254" s="515">
        <v>57</v>
      </c>
      <c r="B254" s="327">
        <v>604</v>
      </c>
      <c r="C254" s="327">
        <v>42</v>
      </c>
      <c r="D254" s="327">
        <v>4</v>
      </c>
      <c r="E254" s="327">
        <v>16</v>
      </c>
      <c r="F254" s="328" t="s">
        <v>79</v>
      </c>
      <c r="G254" s="329">
        <v>21254320</v>
      </c>
      <c r="H254" s="330"/>
      <c r="I254" s="330">
        <v>21254320</v>
      </c>
      <c r="J254" s="330">
        <v>0</v>
      </c>
      <c r="K254" s="330">
        <v>0</v>
      </c>
      <c r="L254" s="333">
        <v>21254320</v>
      </c>
      <c r="M254" s="333">
        <v>0</v>
      </c>
      <c r="N254" s="519">
        <v>0</v>
      </c>
    </row>
    <row r="255" spans="1:14" s="424" customFormat="1" x14ac:dyDescent="0.25">
      <c r="A255" s="515">
        <v>57</v>
      </c>
      <c r="B255" s="327">
        <v>604</v>
      </c>
      <c r="C255" s="327">
        <v>42</v>
      </c>
      <c r="D255" s="327">
        <v>4</v>
      </c>
      <c r="E255" s="327">
        <v>17</v>
      </c>
      <c r="F255" s="328" t="s">
        <v>56</v>
      </c>
      <c r="G255" s="329">
        <v>14973690</v>
      </c>
      <c r="H255" s="330"/>
      <c r="I255" s="330">
        <v>14973690</v>
      </c>
      <c r="J255" s="330">
        <v>0</v>
      </c>
      <c r="K255" s="330">
        <v>0</v>
      </c>
      <c r="L255" s="333">
        <v>14973690</v>
      </c>
      <c r="M255" s="333">
        <v>0</v>
      </c>
      <c r="N255" s="519">
        <v>0</v>
      </c>
    </row>
    <row r="256" spans="1:14" s="424" customFormat="1" x14ac:dyDescent="0.25">
      <c r="A256" s="515">
        <v>57</v>
      </c>
      <c r="B256" s="327">
        <v>604</v>
      </c>
      <c r="C256" s="327">
        <v>42</v>
      </c>
      <c r="D256" s="327">
        <v>4</v>
      </c>
      <c r="E256" s="327">
        <v>18</v>
      </c>
      <c r="F256" s="328" t="s">
        <v>80</v>
      </c>
      <c r="G256" s="329">
        <v>17249750</v>
      </c>
      <c r="H256" s="330"/>
      <c r="I256" s="330">
        <v>17249750</v>
      </c>
      <c r="J256" s="330">
        <v>0</v>
      </c>
      <c r="K256" s="330">
        <v>0</v>
      </c>
      <c r="L256" s="333">
        <v>17249750</v>
      </c>
      <c r="M256" s="333">
        <v>0</v>
      </c>
      <c r="N256" s="519">
        <v>0</v>
      </c>
    </row>
    <row r="257" spans="1:14" s="424" customFormat="1" x14ac:dyDescent="0.25">
      <c r="A257" s="515">
        <v>57</v>
      </c>
      <c r="B257" s="327">
        <v>604</v>
      </c>
      <c r="C257" s="327">
        <v>42</v>
      </c>
      <c r="D257" s="327">
        <v>4</v>
      </c>
      <c r="E257" s="327">
        <v>23</v>
      </c>
      <c r="F257" s="328" t="s">
        <v>57</v>
      </c>
      <c r="G257" s="329">
        <v>1932729</v>
      </c>
      <c r="H257" s="330"/>
      <c r="I257" s="330">
        <v>1932729</v>
      </c>
      <c r="J257" s="330">
        <v>7254909</v>
      </c>
      <c r="K257" s="330">
        <v>3627453</v>
      </c>
      <c r="L257" s="333">
        <v>1932729</v>
      </c>
      <c r="M257" s="333">
        <v>7254909</v>
      </c>
      <c r="N257" s="519">
        <v>3627453</v>
      </c>
    </row>
    <row r="258" spans="1:14" s="424" customFormat="1" x14ac:dyDescent="0.25">
      <c r="A258" s="515">
        <v>57</v>
      </c>
      <c r="B258" s="327">
        <v>604</v>
      </c>
      <c r="C258" s="327">
        <v>42</v>
      </c>
      <c r="D258" s="327">
        <v>4</v>
      </c>
      <c r="E258" s="327">
        <v>24</v>
      </c>
      <c r="F258" s="328" t="s">
        <v>81</v>
      </c>
      <c r="G258" s="329">
        <v>31926344</v>
      </c>
      <c r="H258" s="330"/>
      <c r="I258" s="330">
        <v>31926344</v>
      </c>
      <c r="J258" s="330">
        <v>0</v>
      </c>
      <c r="K258" s="330">
        <v>0</v>
      </c>
      <c r="L258" s="333">
        <v>31926344</v>
      </c>
      <c r="M258" s="333">
        <v>0</v>
      </c>
      <c r="N258" s="519">
        <v>0</v>
      </c>
    </row>
    <row r="259" spans="1:14" s="424" customFormat="1" ht="27" x14ac:dyDescent="0.25">
      <c r="A259" s="515">
        <v>57</v>
      </c>
      <c r="B259" s="327">
        <v>604</v>
      </c>
      <c r="C259" s="327">
        <v>42</v>
      </c>
      <c r="D259" s="327">
        <v>4</v>
      </c>
      <c r="E259" s="327">
        <v>25</v>
      </c>
      <c r="F259" s="328" t="s">
        <v>82</v>
      </c>
      <c r="G259" s="329">
        <v>19155807</v>
      </c>
      <c r="H259" s="330"/>
      <c r="I259" s="330">
        <v>19155807</v>
      </c>
      <c r="J259" s="330">
        <v>0</v>
      </c>
      <c r="K259" s="330">
        <v>0</v>
      </c>
      <c r="L259" s="333">
        <v>19155807</v>
      </c>
      <c r="M259" s="333">
        <v>0</v>
      </c>
      <c r="N259" s="519">
        <v>0</v>
      </c>
    </row>
    <row r="260" spans="1:14" s="424" customFormat="1" ht="27" x14ac:dyDescent="0.25">
      <c r="A260" s="515">
        <v>57</v>
      </c>
      <c r="B260" s="327">
        <v>604</v>
      </c>
      <c r="C260" s="327">
        <v>42</v>
      </c>
      <c r="D260" s="327">
        <v>4</v>
      </c>
      <c r="E260" s="327">
        <v>26</v>
      </c>
      <c r="F260" s="328" t="s">
        <v>58</v>
      </c>
      <c r="G260" s="329">
        <v>265366412</v>
      </c>
      <c r="H260" s="330"/>
      <c r="I260" s="330">
        <v>265366412</v>
      </c>
      <c r="J260" s="330">
        <v>0</v>
      </c>
      <c r="K260" s="330">
        <v>0</v>
      </c>
      <c r="L260" s="333">
        <v>265366412</v>
      </c>
      <c r="M260" s="333">
        <v>0</v>
      </c>
      <c r="N260" s="519">
        <v>0</v>
      </c>
    </row>
    <row r="261" spans="1:14" s="424" customFormat="1" x14ac:dyDescent="0.25">
      <c r="A261" s="515">
        <v>57</v>
      </c>
      <c r="B261" s="327">
        <v>604</v>
      </c>
      <c r="C261" s="327">
        <v>42</v>
      </c>
      <c r="D261" s="327">
        <v>4</v>
      </c>
      <c r="E261" s="327">
        <v>27</v>
      </c>
      <c r="F261" s="328" t="s">
        <v>83</v>
      </c>
      <c r="G261" s="329">
        <v>52561292</v>
      </c>
      <c r="H261" s="330"/>
      <c r="I261" s="330">
        <v>52561292</v>
      </c>
      <c r="J261" s="330">
        <v>0</v>
      </c>
      <c r="K261" s="330">
        <v>0</v>
      </c>
      <c r="L261" s="333">
        <v>52561292</v>
      </c>
      <c r="M261" s="333">
        <v>0</v>
      </c>
      <c r="N261" s="519">
        <v>0</v>
      </c>
    </row>
    <row r="262" spans="1:14" s="424" customFormat="1" x14ac:dyDescent="0.25">
      <c r="A262" s="515">
        <v>57</v>
      </c>
      <c r="B262" s="327">
        <v>604</v>
      </c>
      <c r="C262" s="327">
        <v>42</v>
      </c>
      <c r="D262" s="327">
        <v>4</v>
      </c>
      <c r="E262" s="327">
        <v>35</v>
      </c>
      <c r="F262" s="328" t="s">
        <v>59</v>
      </c>
      <c r="G262" s="329">
        <v>226554311</v>
      </c>
      <c r="H262" s="330"/>
      <c r="I262" s="330">
        <v>226554311</v>
      </c>
      <c r="J262" s="330">
        <v>0</v>
      </c>
      <c r="K262" s="330">
        <v>0</v>
      </c>
      <c r="L262" s="333">
        <v>226554311</v>
      </c>
      <c r="M262" s="333">
        <v>0</v>
      </c>
      <c r="N262" s="519">
        <v>0</v>
      </c>
    </row>
    <row r="263" spans="1:14" s="424" customFormat="1" x14ac:dyDescent="0.25">
      <c r="A263" s="515">
        <v>57</v>
      </c>
      <c r="B263" s="327">
        <v>604</v>
      </c>
      <c r="C263" s="327">
        <v>42</v>
      </c>
      <c r="D263" s="327">
        <v>4</v>
      </c>
      <c r="E263" s="327">
        <v>36</v>
      </c>
      <c r="F263" s="328" t="s">
        <v>60</v>
      </c>
      <c r="G263" s="329">
        <v>51369203</v>
      </c>
      <c r="H263" s="330"/>
      <c r="I263" s="330">
        <v>51369203</v>
      </c>
      <c r="J263" s="330">
        <v>0</v>
      </c>
      <c r="K263" s="330">
        <v>0</v>
      </c>
      <c r="L263" s="333">
        <v>51369203</v>
      </c>
      <c r="M263" s="333">
        <v>0</v>
      </c>
      <c r="N263" s="519">
        <v>0</v>
      </c>
    </row>
    <row r="264" spans="1:14" s="424" customFormat="1" x14ac:dyDescent="0.25">
      <c r="A264" s="515">
        <v>57</v>
      </c>
      <c r="B264" s="327">
        <v>604</v>
      </c>
      <c r="C264" s="327">
        <v>42</v>
      </c>
      <c r="D264" s="327">
        <v>4</v>
      </c>
      <c r="E264" s="327">
        <v>39</v>
      </c>
      <c r="F264" s="328" t="s">
        <v>61</v>
      </c>
      <c r="G264" s="329">
        <v>104345612</v>
      </c>
      <c r="H264" s="330"/>
      <c r="I264" s="330">
        <v>104345612</v>
      </c>
      <c r="J264" s="330">
        <v>1</v>
      </c>
      <c r="K264" s="330">
        <v>0</v>
      </c>
      <c r="L264" s="333">
        <v>104345612</v>
      </c>
      <c r="M264" s="333">
        <v>1</v>
      </c>
      <c r="N264" s="519">
        <v>0</v>
      </c>
    </row>
    <row r="265" spans="1:14" s="424" customFormat="1" ht="27" x14ac:dyDescent="0.25">
      <c r="A265" s="515">
        <v>57</v>
      </c>
      <c r="B265" s="327">
        <v>604</v>
      </c>
      <c r="C265" s="327">
        <v>42</v>
      </c>
      <c r="D265" s="327">
        <v>5</v>
      </c>
      <c r="E265" s="327">
        <v>1</v>
      </c>
      <c r="F265" s="328" t="s">
        <v>88</v>
      </c>
      <c r="G265" s="329">
        <v>61106670</v>
      </c>
      <c r="H265" s="330"/>
      <c r="I265" s="330">
        <v>61106670</v>
      </c>
      <c r="J265" s="330">
        <v>1</v>
      </c>
      <c r="K265" s="330">
        <v>0</v>
      </c>
      <c r="L265" s="333">
        <v>61106670</v>
      </c>
      <c r="M265" s="333">
        <v>1</v>
      </c>
      <c r="N265" s="519">
        <v>0</v>
      </c>
    </row>
    <row r="266" spans="1:14" s="424" customFormat="1" ht="27" x14ac:dyDescent="0.25">
      <c r="A266" s="515">
        <v>57</v>
      </c>
      <c r="B266" s="327">
        <v>604</v>
      </c>
      <c r="C266" s="327">
        <v>42</v>
      </c>
      <c r="D266" s="327">
        <v>5</v>
      </c>
      <c r="E266" s="327">
        <v>2</v>
      </c>
      <c r="F266" s="328" t="s">
        <v>90</v>
      </c>
      <c r="G266" s="329">
        <v>84695384</v>
      </c>
      <c r="H266" s="330"/>
      <c r="I266" s="330">
        <v>84695384</v>
      </c>
      <c r="J266" s="330">
        <v>1</v>
      </c>
      <c r="K266" s="330">
        <v>0</v>
      </c>
      <c r="L266" s="333">
        <v>84695384</v>
      </c>
      <c r="M266" s="333">
        <v>1</v>
      </c>
      <c r="N266" s="519">
        <v>0</v>
      </c>
    </row>
    <row r="267" spans="1:14" s="424" customFormat="1" x14ac:dyDescent="0.25">
      <c r="A267" s="515">
        <v>57</v>
      </c>
      <c r="B267" s="327">
        <v>604</v>
      </c>
      <c r="C267" s="327">
        <v>42</v>
      </c>
      <c r="D267" s="327">
        <v>5</v>
      </c>
      <c r="E267" s="327">
        <v>3</v>
      </c>
      <c r="F267" s="328" t="s">
        <v>91</v>
      </c>
      <c r="G267" s="329">
        <v>275185414</v>
      </c>
      <c r="H267" s="330"/>
      <c r="I267" s="330">
        <v>275185414</v>
      </c>
      <c r="J267" s="330">
        <v>0</v>
      </c>
      <c r="K267" s="330">
        <v>0</v>
      </c>
      <c r="L267" s="333">
        <v>275185414</v>
      </c>
      <c r="M267" s="333">
        <v>0</v>
      </c>
      <c r="N267" s="519">
        <v>0</v>
      </c>
    </row>
    <row r="268" spans="1:14" s="424" customFormat="1" x14ac:dyDescent="0.25">
      <c r="A268" s="515">
        <v>57</v>
      </c>
      <c r="B268" s="327">
        <v>604</v>
      </c>
      <c r="C268" s="327">
        <v>42</v>
      </c>
      <c r="D268" s="327">
        <v>5</v>
      </c>
      <c r="E268" s="327">
        <v>4</v>
      </c>
      <c r="F268" s="328" t="s">
        <v>92</v>
      </c>
      <c r="G268" s="329">
        <v>14820545</v>
      </c>
      <c r="H268" s="330"/>
      <c r="I268" s="330">
        <v>14820545</v>
      </c>
      <c r="J268" s="330">
        <v>0</v>
      </c>
      <c r="K268" s="330">
        <v>0</v>
      </c>
      <c r="L268" s="333">
        <v>14820545</v>
      </c>
      <c r="M268" s="333">
        <v>0</v>
      </c>
      <c r="N268" s="519">
        <v>0</v>
      </c>
    </row>
    <row r="269" spans="1:14" s="424" customFormat="1" ht="27" x14ac:dyDescent="0.25">
      <c r="A269" s="515">
        <v>57</v>
      </c>
      <c r="B269" s="327">
        <v>604</v>
      </c>
      <c r="C269" s="327">
        <v>42</v>
      </c>
      <c r="D269" s="327">
        <v>5</v>
      </c>
      <c r="E269" s="327">
        <v>10</v>
      </c>
      <c r="F269" s="328" t="s">
        <v>183</v>
      </c>
      <c r="G269" s="329">
        <v>18101256</v>
      </c>
      <c r="H269" s="330"/>
      <c r="I269" s="330">
        <v>18101256</v>
      </c>
      <c r="J269" s="330">
        <v>0</v>
      </c>
      <c r="K269" s="330">
        <v>0</v>
      </c>
      <c r="L269" s="333">
        <v>18101256</v>
      </c>
      <c r="M269" s="333">
        <v>0</v>
      </c>
      <c r="N269" s="519">
        <v>0</v>
      </c>
    </row>
    <row r="270" spans="1:14" s="424" customFormat="1" x14ac:dyDescent="0.25">
      <c r="A270" s="515">
        <v>57</v>
      </c>
      <c r="B270" s="327">
        <v>604</v>
      </c>
      <c r="C270" s="327">
        <v>42</v>
      </c>
      <c r="D270" s="327">
        <v>5</v>
      </c>
      <c r="E270" s="327">
        <v>11</v>
      </c>
      <c r="F270" s="328" t="s">
        <v>89</v>
      </c>
      <c r="G270" s="329">
        <v>127705378</v>
      </c>
      <c r="H270" s="330"/>
      <c r="I270" s="330">
        <v>127705378</v>
      </c>
      <c r="J270" s="330">
        <v>1</v>
      </c>
      <c r="K270" s="330">
        <v>0</v>
      </c>
      <c r="L270" s="333">
        <v>127705378</v>
      </c>
      <c r="M270" s="333">
        <v>1</v>
      </c>
      <c r="N270" s="519">
        <v>0</v>
      </c>
    </row>
    <row r="271" spans="1:14" s="424" customFormat="1" ht="27" x14ac:dyDescent="0.25">
      <c r="A271" s="515">
        <v>57</v>
      </c>
      <c r="B271" s="327">
        <v>604</v>
      </c>
      <c r="C271" s="327">
        <v>42</v>
      </c>
      <c r="D271" s="327">
        <v>6</v>
      </c>
      <c r="E271" s="327">
        <v>1</v>
      </c>
      <c r="F271" s="328" t="s">
        <v>93</v>
      </c>
      <c r="G271" s="329">
        <v>9577903</v>
      </c>
      <c r="H271" s="330"/>
      <c r="I271" s="330">
        <v>9577903</v>
      </c>
      <c r="J271" s="330">
        <v>0</v>
      </c>
      <c r="K271" s="330">
        <v>0</v>
      </c>
      <c r="L271" s="333">
        <v>9577903</v>
      </c>
      <c r="M271" s="333">
        <v>0</v>
      </c>
      <c r="N271" s="519">
        <v>0</v>
      </c>
    </row>
    <row r="272" spans="1:14" s="424" customFormat="1" x14ac:dyDescent="0.25">
      <c r="A272" s="515">
        <v>57</v>
      </c>
      <c r="B272" s="327">
        <v>604</v>
      </c>
      <c r="C272" s="327">
        <v>42</v>
      </c>
      <c r="D272" s="327">
        <v>6</v>
      </c>
      <c r="E272" s="327">
        <v>2</v>
      </c>
      <c r="F272" s="328" t="s">
        <v>94</v>
      </c>
      <c r="G272" s="329">
        <v>20249955</v>
      </c>
      <c r="H272" s="330"/>
      <c r="I272" s="330">
        <v>20249955</v>
      </c>
      <c r="J272" s="330">
        <v>9297571</v>
      </c>
      <c r="K272" s="330">
        <v>9297570.4000000004</v>
      </c>
      <c r="L272" s="333">
        <v>20249955</v>
      </c>
      <c r="M272" s="333">
        <v>9297571</v>
      </c>
      <c r="N272" s="519">
        <v>9297570.4000000004</v>
      </c>
    </row>
    <row r="273" spans="1:14" s="424" customFormat="1" ht="27" x14ac:dyDescent="0.25">
      <c r="A273" s="515">
        <v>57</v>
      </c>
      <c r="B273" s="327">
        <v>604</v>
      </c>
      <c r="C273" s="327">
        <v>42</v>
      </c>
      <c r="D273" s="327">
        <v>6</v>
      </c>
      <c r="E273" s="327">
        <v>3</v>
      </c>
      <c r="F273" s="328" t="s">
        <v>95</v>
      </c>
      <c r="G273" s="329">
        <v>12030856</v>
      </c>
      <c r="H273" s="330"/>
      <c r="I273" s="330">
        <v>12030856</v>
      </c>
      <c r="J273" s="330">
        <v>0</v>
      </c>
      <c r="K273" s="330">
        <v>0</v>
      </c>
      <c r="L273" s="333">
        <v>12030856</v>
      </c>
      <c r="M273" s="333">
        <v>0</v>
      </c>
      <c r="N273" s="519">
        <v>0</v>
      </c>
    </row>
    <row r="274" spans="1:14" s="424" customFormat="1" x14ac:dyDescent="0.25">
      <c r="A274" s="515">
        <v>57</v>
      </c>
      <c r="B274" s="327">
        <v>604</v>
      </c>
      <c r="C274" s="327">
        <v>42</v>
      </c>
      <c r="D274" s="327">
        <v>7</v>
      </c>
      <c r="E274" s="327">
        <v>3</v>
      </c>
      <c r="F274" s="328" t="s">
        <v>96</v>
      </c>
      <c r="G274" s="329">
        <v>14025362</v>
      </c>
      <c r="H274" s="330"/>
      <c r="I274" s="330">
        <v>14025362</v>
      </c>
      <c r="J274" s="330">
        <v>0</v>
      </c>
      <c r="K274" s="330">
        <v>0</v>
      </c>
      <c r="L274" s="333">
        <v>14025362</v>
      </c>
      <c r="M274" s="333">
        <v>0</v>
      </c>
      <c r="N274" s="519">
        <v>0</v>
      </c>
    </row>
    <row r="275" spans="1:14" s="424" customFormat="1" x14ac:dyDescent="0.25">
      <c r="A275" s="515">
        <v>57</v>
      </c>
      <c r="B275" s="327">
        <v>604</v>
      </c>
      <c r="C275" s="327">
        <v>42</v>
      </c>
      <c r="D275" s="327">
        <v>7</v>
      </c>
      <c r="E275" s="327">
        <v>4</v>
      </c>
      <c r="F275" s="328" t="s">
        <v>97</v>
      </c>
      <c r="G275" s="329">
        <v>26063240</v>
      </c>
      <c r="H275" s="330"/>
      <c r="I275" s="330">
        <v>26063240</v>
      </c>
      <c r="J275" s="330">
        <v>0</v>
      </c>
      <c r="K275" s="330">
        <v>0</v>
      </c>
      <c r="L275" s="333">
        <v>26063240</v>
      </c>
      <c r="M275" s="333">
        <v>0</v>
      </c>
      <c r="N275" s="519">
        <v>0</v>
      </c>
    </row>
    <row r="276" spans="1:14" s="424" customFormat="1" ht="40.5" x14ac:dyDescent="0.25">
      <c r="A276" s="515">
        <v>57</v>
      </c>
      <c r="B276" s="327">
        <v>604</v>
      </c>
      <c r="C276" s="327">
        <v>42</v>
      </c>
      <c r="D276" s="327">
        <v>8</v>
      </c>
      <c r="E276" s="327">
        <v>1</v>
      </c>
      <c r="F276" s="328" t="s">
        <v>184</v>
      </c>
      <c r="G276" s="335">
        <v>102888005</v>
      </c>
      <c r="H276" s="336"/>
      <c r="I276" s="330">
        <v>102888005</v>
      </c>
      <c r="J276" s="330">
        <v>170192369</v>
      </c>
      <c r="K276" s="330">
        <v>169253392.02000001</v>
      </c>
      <c r="L276" s="333">
        <v>102888005</v>
      </c>
      <c r="M276" s="333">
        <v>170192369</v>
      </c>
      <c r="N276" s="519">
        <v>169253392.02000001</v>
      </c>
    </row>
    <row r="277" spans="1:14" s="424" customFormat="1" x14ac:dyDescent="0.25">
      <c r="A277" s="515">
        <v>57</v>
      </c>
      <c r="B277" s="327">
        <v>604</v>
      </c>
      <c r="C277" s="327">
        <v>43</v>
      </c>
      <c r="D277" s="327">
        <v>2</v>
      </c>
      <c r="E277" s="327">
        <v>7</v>
      </c>
      <c r="F277" s="328" t="s">
        <v>98</v>
      </c>
      <c r="G277" s="335">
        <v>12357324</v>
      </c>
      <c r="H277" s="336"/>
      <c r="I277" s="330">
        <v>12357324</v>
      </c>
      <c r="J277" s="330">
        <v>0</v>
      </c>
      <c r="K277" s="330">
        <v>0</v>
      </c>
      <c r="L277" s="333">
        <v>12357324</v>
      </c>
      <c r="M277" s="333">
        <v>0</v>
      </c>
      <c r="N277" s="519">
        <v>0</v>
      </c>
    </row>
    <row r="278" spans="1:14" s="424" customFormat="1" ht="27" x14ac:dyDescent="0.25">
      <c r="A278" s="515">
        <v>57</v>
      </c>
      <c r="B278" s="327">
        <v>604</v>
      </c>
      <c r="C278" s="327">
        <v>43</v>
      </c>
      <c r="D278" s="327">
        <v>2</v>
      </c>
      <c r="E278" s="327">
        <v>43</v>
      </c>
      <c r="F278" s="328" t="s">
        <v>185</v>
      </c>
      <c r="G278" s="335">
        <v>3046602</v>
      </c>
      <c r="H278" s="336"/>
      <c r="I278" s="330">
        <v>3046602</v>
      </c>
      <c r="J278" s="330">
        <v>0</v>
      </c>
      <c r="K278" s="330">
        <v>0</v>
      </c>
      <c r="L278" s="333">
        <v>3046602</v>
      </c>
      <c r="M278" s="333">
        <v>0</v>
      </c>
      <c r="N278" s="519">
        <v>0</v>
      </c>
    </row>
    <row r="279" spans="1:14" s="424" customFormat="1" x14ac:dyDescent="0.25">
      <c r="A279" s="515">
        <v>57</v>
      </c>
      <c r="B279" s="327">
        <v>604</v>
      </c>
      <c r="C279" s="327">
        <v>43</v>
      </c>
      <c r="D279" s="327">
        <v>2</v>
      </c>
      <c r="E279" s="327">
        <v>76</v>
      </c>
      <c r="F279" s="328" t="s">
        <v>99</v>
      </c>
      <c r="G279" s="335">
        <v>3798782</v>
      </c>
      <c r="H279" s="336"/>
      <c r="I279" s="330">
        <v>3798782</v>
      </c>
      <c r="J279" s="330">
        <v>0</v>
      </c>
      <c r="K279" s="330">
        <v>0</v>
      </c>
      <c r="L279" s="333">
        <v>3798782</v>
      </c>
      <c r="M279" s="333">
        <v>0</v>
      </c>
      <c r="N279" s="519">
        <v>0</v>
      </c>
    </row>
    <row r="280" spans="1:14" s="424" customFormat="1" ht="27.75" thickBot="1" x14ac:dyDescent="0.3">
      <c r="A280" s="604">
        <v>57</v>
      </c>
      <c r="B280" s="605">
        <v>604</v>
      </c>
      <c r="C280" s="605">
        <v>43</v>
      </c>
      <c r="D280" s="605">
        <v>2</v>
      </c>
      <c r="E280" s="605">
        <v>83</v>
      </c>
      <c r="F280" s="597" t="s">
        <v>100</v>
      </c>
      <c r="G280" s="616">
        <v>18384229</v>
      </c>
      <c r="H280" s="578"/>
      <c r="I280" s="607">
        <v>18384229</v>
      </c>
      <c r="J280" s="607">
        <v>1</v>
      </c>
      <c r="K280" s="607">
        <v>0</v>
      </c>
      <c r="L280" s="612">
        <v>18384229</v>
      </c>
      <c r="M280" s="612">
        <v>1</v>
      </c>
      <c r="N280" s="613">
        <v>0</v>
      </c>
    </row>
    <row r="281" spans="1:14" s="424" customFormat="1" ht="27.75" thickTop="1" x14ac:dyDescent="0.25">
      <c r="A281" s="598">
        <v>57</v>
      </c>
      <c r="B281" s="599">
        <v>604</v>
      </c>
      <c r="C281" s="599">
        <v>43</v>
      </c>
      <c r="D281" s="599">
        <v>2</v>
      </c>
      <c r="E281" s="599">
        <v>84</v>
      </c>
      <c r="F281" s="592" t="s">
        <v>101</v>
      </c>
      <c r="G281" s="615">
        <v>18384229</v>
      </c>
      <c r="H281" s="573"/>
      <c r="I281" s="601">
        <v>18384229</v>
      </c>
      <c r="J281" s="601">
        <v>1</v>
      </c>
      <c r="K281" s="601">
        <v>0</v>
      </c>
      <c r="L281" s="610">
        <v>18384229</v>
      </c>
      <c r="M281" s="610">
        <v>1</v>
      </c>
      <c r="N281" s="611">
        <v>0</v>
      </c>
    </row>
    <row r="282" spans="1:14" s="424" customFormat="1" ht="27" x14ac:dyDescent="0.25">
      <c r="A282" s="515">
        <v>57</v>
      </c>
      <c r="B282" s="327">
        <v>604</v>
      </c>
      <c r="C282" s="327">
        <v>44</v>
      </c>
      <c r="D282" s="327">
        <v>1</v>
      </c>
      <c r="E282" s="327">
        <v>1</v>
      </c>
      <c r="F282" s="328" t="s">
        <v>102</v>
      </c>
      <c r="G282" s="335">
        <v>15320191</v>
      </c>
      <c r="H282" s="336"/>
      <c r="I282" s="330">
        <v>15320191</v>
      </c>
      <c r="J282" s="330">
        <v>1</v>
      </c>
      <c r="K282" s="330">
        <v>0</v>
      </c>
      <c r="L282" s="333">
        <v>15320191</v>
      </c>
      <c r="M282" s="333">
        <v>1</v>
      </c>
      <c r="N282" s="519">
        <v>0</v>
      </c>
    </row>
    <row r="283" spans="1:14" s="424" customFormat="1" ht="27" x14ac:dyDescent="0.25">
      <c r="A283" s="515">
        <v>57</v>
      </c>
      <c r="B283" s="327">
        <v>604</v>
      </c>
      <c r="C283" s="327">
        <v>44</v>
      </c>
      <c r="D283" s="327">
        <v>1</v>
      </c>
      <c r="E283" s="327">
        <v>2</v>
      </c>
      <c r="F283" s="328" t="s">
        <v>103</v>
      </c>
      <c r="G283" s="335">
        <v>15320191</v>
      </c>
      <c r="H283" s="336"/>
      <c r="I283" s="330">
        <v>15320191</v>
      </c>
      <c r="J283" s="330">
        <v>1</v>
      </c>
      <c r="K283" s="330">
        <v>0</v>
      </c>
      <c r="L283" s="333">
        <v>15320191</v>
      </c>
      <c r="M283" s="333">
        <v>1</v>
      </c>
      <c r="N283" s="519">
        <v>0</v>
      </c>
    </row>
    <row r="284" spans="1:14" s="424" customFormat="1" ht="27" x14ac:dyDescent="0.25">
      <c r="A284" s="515">
        <v>57</v>
      </c>
      <c r="B284" s="327">
        <v>604</v>
      </c>
      <c r="C284" s="327">
        <v>44</v>
      </c>
      <c r="D284" s="327">
        <v>1</v>
      </c>
      <c r="E284" s="327">
        <v>3</v>
      </c>
      <c r="F284" s="328" t="s">
        <v>104</v>
      </c>
      <c r="G284" s="335">
        <v>15320191</v>
      </c>
      <c r="H284" s="336"/>
      <c r="I284" s="330">
        <v>15320191</v>
      </c>
      <c r="J284" s="330">
        <v>0</v>
      </c>
      <c r="K284" s="330">
        <v>0</v>
      </c>
      <c r="L284" s="333">
        <v>15320191</v>
      </c>
      <c r="M284" s="333">
        <v>0</v>
      </c>
      <c r="N284" s="519">
        <v>0</v>
      </c>
    </row>
    <row r="285" spans="1:14" s="424" customFormat="1" ht="27" x14ac:dyDescent="0.25">
      <c r="A285" s="515">
        <v>57</v>
      </c>
      <c r="B285" s="327">
        <v>604</v>
      </c>
      <c r="C285" s="327">
        <v>44</v>
      </c>
      <c r="D285" s="327">
        <v>1</v>
      </c>
      <c r="E285" s="327">
        <v>4</v>
      </c>
      <c r="F285" s="328" t="s">
        <v>105</v>
      </c>
      <c r="G285" s="335">
        <v>15320191</v>
      </c>
      <c r="H285" s="336"/>
      <c r="I285" s="330">
        <v>15320191</v>
      </c>
      <c r="J285" s="330">
        <v>0</v>
      </c>
      <c r="K285" s="330">
        <v>0</v>
      </c>
      <c r="L285" s="333">
        <v>15320191</v>
      </c>
      <c r="M285" s="333">
        <v>0</v>
      </c>
      <c r="N285" s="519">
        <v>0</v>
      </c>
    </row>
    <row r="286" spans="1:14" s="424" customFormat="1" ht="27" x14ac:dyDescent="0.25">
      <c r="A286" s="515">
        <v>57</v>
      </c>
      <c r="B286" s="327">
        <v>604</v>
      </c>
      <c r="C286" s="327">
        <v>44</v>
      </c>
      <c r="D286" s="327">
        <v>1</v>
      </c>
      <c r="E286" s="327">
        <v>11</v>
      </c>
      <c r="F286" s="328" t="s">
        <v>62</v>
      </c>
      <c r="G286" s="335">
        <v>110351367</v>
      </c>
      <c r="H286" s="336"/>
      <c r="I286" s="330">
        <v>110351367</v>
      </c>
      <c r="J286" s="330">
        <v>1</v>
      </c>
      <c r="K286" s="330">
        <v>0</v>
      </c>
      <c r="L286" s="333">
        <v>110351367</v>
      </c>
      <c r="M286" s="333">
        <v>1</v>
      </c>
      <c r="N286" s="519">
        <v>0</v>
      </c>
    </row>
    <row r="287" spans="1:14" s="424" customFormat="1" x14ac:dyDescent="0.25">
      <c r="A287" s="515">
        <v>57</v>
      </c>
      <c r="B287" s="327">
        <v>604</v>
      </c>
      <c r="C287" s="327">
        <v>44</v>
      </c>
      <c r="D287" s="327">
        <v>2</v>
      </c>
      <c r="E287" s="327">
        <v>4</v>
      </c>
      <c r="F287" s="328" t="s">
        <v>63</v>
      </c>
      <c r="G287" s="335">
        <v>383964271</v>
      </c>
      <c r="H287" s="336"/>
      <c r="I287" s="330">
        <v>383964271</v>
      </c>
      <c r="J287" s="330">
        <v>0</v>
      </c>
      <c r="K287" s="330">
        <v>0</v>
      </c>
      <c r="L287" s="333">
        <v>383964271</v>
      </c>
      <c r="M287" s="333">
        <v>0</v>
      </c>
      <c r="N287" s="519">
        <v>0</v>
      </c>
    </row>
    <row r="288" spans="1:14" s="424" customFormat="1" x14ac:dyDescent="0.25">
      <c r="A288" s="515">
        <v>57</v>
      </c>
      <c r="B288" s="327">
        <v>604</v>
      </c>
      <c r="C288" s="327">
        <v>44</v>
      </c>
      <c r="D288" s="327">
        <v>2</v>
      </c>
      <c r="E288" s="327">
        <v>5</v>
      </c>
      <c r="F288" s="328" t="s">
        <v>186</v>
      </c>
      <c r="G288" s="335">
        <v>49243470</v>
      </c>
      <c r="H288" s="336"/>
      <c r="I288" s="330">
        <v>49243470</v>
      </c>
      <c r="J288" s="330">
        <v>0</v>
      </c>
      <c r="K288" s="330">
        <v>0</v>
      </c>
      <c r="L288" s="333">
        <v>49243470</v>
      </c>
      <c r="M288" s="333">
        <v>0</v>
      </c>
      <c r="N288" s="519">
        <v>0</v>
      </c>
    </row>
    <row r="289" spans="1:14" s="424" customFormat="1" ht="27" x14ac:dyDescent="0.25">
      <c r="A289" s="515">
        <v>57</v>
      </c>
      <c r="B289" s="327">
        <v>604</v>
      </c>
      <c r="C289" s="327">
        <v>44</v>
      </c>
      <c r="D289" s="327">
        <v>2</v>
      </c>
      <c r="E289" s="327">
        <v>7</v>
      </c>
      <c r="F289" s="328" t="s">
        <v>187</v>
      </c>
      <c r="G289" s="335">
        <v>10385768</v>
      </c>
      <c r="H289" s="336"/>
      <c r="I289" s="330">
        <v>10385768</v>
      </c>
      <c r="J289" s="330">
        <v>0</v>
      </c>
      <c r="K289" s="330">
        <v>0</v>
      </c>
      <c r="L289" s="333">
        <v>10385768</v>
      </c>
      <c r="M289" s="333">
        <v>0</v>
      </c>
      <c r="N289" s="519">
        <v>0</v>
      </c>
    </row>
    <row r="290" spans="1:14" s="424" customFormat="1" x14ac:dyDescent="0.25">
      <c r="A290" s="515">
        <v>57</v>
      </c>
      <c r="B290" s="327">
        <v>604</v>
      </c>
      <c r="C290" s="327">
        <v>44</v>
      </c>
      <c r="D290" s="327">
        <v>2</v>
      </c>
      <c r="E290" s="327">
        <v>8</v>
      </c>
      <c r="F290" s="328" t="s">
        <v>64</v>
      </c>
      <c r="G290" s="335">
        <v>7660095</v>
      </c>
      <c r="H290" s="336"/>
      <c r="I290" s="330">
        <v>7660095</v>
      </c>
      <c r="J290" s="330">
        <v>0</v>
      </c>
      <c r="K290" s="330">
        <v>0</v>
      </c>
      <c r="L290" s="333">
        <v>7660095</v>
      </c>
      <c r="M290" s="333">
        <v>0</v>
      </c>
      <c r="N290" s="519">
        <v>0</v>
      </c>
    </row>
    <row r="291" spans="1:14" s="424" customFormat="1" ht="27" x14ac:dyDescent="0.25">
      <c r="A291" s="515">
        <v>57</v>
      </c>
      <c r="B291" s="327">
        <v>604</v>
      </c>
      <c r="C291" s="327">
        <v>44</v>
      </c>
      <c r="D291" s="327">
        <v>2</v>
      </c>
      <c r="E291" s="327">
        <v>9</v>
      </c>
      <c r="F291" s="328" t="s">
        <v>65</v>
      </c>
      <c r="G291" s="335">
        <v>76468737</v>
      </c>
      <c r="H291" s="336"/>
      <c r="I291" s="330">
        <v>76468737</v>
      </c>
      <c r="J291" s="330">
        <v>169482988</v>
      </c>
      <c r="K291" s="330">
        <v>169482984.99000001</v>
      </c>
      <c r="L291" s="333">
        <v>76468737</v>
      </c>
      <c r="M291" s="333">
        <v>169482988</v>
      </c>
      <c r="N291" s="519">
        <v>169482984.99000001</v>
      </c>
    </row>
    <row r="292" spans="1:14" s="424" customFormat="1" ht="27" x14ac:dyDescent="0.25">
      <c r="A292" s="515">
        <v>57</v>
      </c>
      <c r="B292" s="327">
        <v>604</v>
      </c>
      <c r="C292" s="327">
        <v>44</v>
      </c>
      <c r="D292" s="327">
        <v>2</v>
      </c>
      <c r="E292" s="327">
        <v>10</v>
      </c>
      <c r="F292" s="328" t="s">
        <v>106</v>
      </c>
      <c r="G292" s="335">
        <v>142202010</v>
      </c>
      <c r="H292" s="336"/>
      <c r="I292" s="330">
        <v>142202010</v>
      </c>
      <c r="J292" s="330">
        <v>0</v>
      </c>
      <c r="K292" s="330">
        <v>0</v>
      </c>
      <c r="L292" s="333">
        <v>142202010</v>
      </c>
      <c r="M292" s="333">
        <v>0</v>
      </c>
      <c r="N292" s="519">
        <v>0</v>
      </c>
    </row>
    <row r="293" spans="1:14" s="424" customFormat="1" ht="27" x14ac:dyDescent="0.25">
      <c r="A293" s="515">
        <v>57</v>
      </c>
      <c r="B293" s="327">
        <v>604</v>
      </c>
      <c r="C293" s="327">
        <v>44</v>
      </c>
      <c r="D293" s="327">
        <v>4</v>
      </c>
      <c r="E293" s="327">
        <v>1</v>
      </c>
      <c r="F293" s="328" t="s">
        <v>69</v>
      </c>
      <c r="G293" s="335">
        <v>10000000</v>
      </c>
      <c r="H293" s="336"/>
      <c r="I293" s="330">
        <v>10000000</v>
      </c>
      <c r="J293" s="330">
        <v>0</v>
      </c>
      <c r="K293" s="330">
        <v>0</v>
      </c>
      <c r="L293" s="333">
        <v>10000000</v>
      </c>
      <c r="M293" s="333">
        <v>0</v>
      </c>
      <c r="N293" s="519">
        <v>0</v>
      </c>
    </row>
    <row r="294" spans="1:14" s="424" customFormat="1" x14ac:dyDescent="0.25">
      <c r="A294" s="515">
        <v>57</v>
      </c>
      <c r="B294" s="327">
        <v>604</v>
      </c>
      <c r="C294" s="327">
        <v>44</v>
      </c>
      <c r="D294" s="327">
        <v>6</v>
      </c>
      <c r="E294" s="327">
        <v>1</v>
      </c>
      <c r="F294" s="328" t="s">
        <v>188</v>
      </c>
      <c r="G294" s="335">
        <v>62470680</v>
      </c>
      <c r="H294" s="336"/>
      <c r="I294" s="330">
        <v>62470680</v>
      </c>
      <c r="J294" s="330">
        <v>0</v>
      </c>
      <c r="K294" s="330">
        <v>0</v>
      </c>
      <c r="L294" s="333">
        <v>62470680</v>
      </c>
      <c r="M294" s="333">
        <v>0</v>
      </c>
      <c r="N294" s="519">
        <v>0</v>
      </c>
    </row>
    <row r="295" spans="1:14" s="424" customFormat="1" ht="27" x14ac:dyDescent="0.25">
      <c r="A295" s="515">
        <v>57</v>
      </c>
      <c r="B295" s="327">
        <v>604</v>
      </c>
      <c r="C295" s="327">
        <v>44</v>
      </c>
      <c r="D295" s="327">
        <v>7</v>
      </c>
      <c r="E295" s="327">
        <v>1</v>
      </c>
      <c r="F295" s="328" t="s">
        <v>107</v>
      </c>
      <c r="G295" s="335">
        <v>78257190</v>
      </c>
      <c r="H295" s="336"/>
      <c r="I295" s="330">
        <v>78257190</v>
      </c>
      <c r="J295" s="330">
        <v>1</v>
      </c>
      <c r="K295" s="330">
        <v>0</v>
      </c>
      <c r="L295" s="333">
        <v>78257190</v>
      </c>
      <c r="M295" s="333">
        <v>1</v>
      </c>
      <c r="N295" s="519">
        <v>0</v>
      </c>
    </row>
    <row r="296" spans="1:14" s="424" customFormat="1" ht="27" x14ac:dyDescent="0.25">
      <c r="A296" s="515">
        <v>57</v>
      </c>
      <c r="B296" s="327">
        <v>604</v>
      </c>
      <c r="C296" s="327">
        <v>44</v>
      </c>
      <c r="D296" s="327">
        <v>7</v>
      </c>
      <c r="E296" s="327">
        <v>2</v>
      </c>
      <c r="F296" s="328" t="s">
        <v>108</v>
      </c>
      <c r="G296" s="335">
        <v>203339885</v>
      </c>
      <c r="H296" s="336"/>
      <c r="I296" s="330">
        <v>203339885</v>
      </c>
      <c r="J296" s="330">
        <v>522717024</v>
      </c>
      <c r="K296" s="330">
        <v>522717020.89999998</v>
      </c>
      <c r="L296" s="333">
        <v>203339885</v>
      </c>
      <c r="M296" s="333">
        <v>522717024</v>
      </c>
      <c r="N296" s="519">
        <v>522717020.89999998</v>
      </c>
    </row>
    <row r="297" spans="1:14" s="424" customFormat="1" x14ac:dyDescent="0.25">
      <c r="A297" s="515">
        <v>57</v>
      </c>
      <c r="B297" s="327">
        <v>604</v>
      </c>
      <c r="C297" s="327">
        <v>44</v>
      </c>
      <c r="D297" s="327">
        <v>8</v>
      </c>
      <c r="E297" s="327">
        <v>1</v>
      </c>
      <c r="F297" s="328" t="s">
        <v>189</v>
      </c>
      <c r="G297" s="335">
        <v>11179599</v>
      </c>
      <c r="H297" s="336"/>
      <c r="I297" s="330">
        <v>11179599</v>
      </c>
      <c r="J297" s="330">
        <v>0</v>
      </c>
      <c r="K297" s="330">
        <v>0</v>
      </c>
      <c r="L297" s="333">
        <v>11179599</v>
      </c>
      <c r="M297" s="333">
        <v>0</v>
      </c>
      <c r="N297" s="519">
        <v>0</v>
      </c>
    </row>
    <row r="298" spans="1:14" s="424" customFormat="1" x14ac:dyDescent="0.25">
      <c r="A298" s="515">
        <v>57</v>
      </c>
      <c r="B298" s="327">
        <v>604</v>
      </c>
      <c r="C298" s="327">
        <v>44</v>
      </c>
      <c r="D298" s="327">
        <v>8</v>
      </c>
      <c r="E298" s="327">
        <v>2</v>
      </c>
      <c r="F298" s="328" t="s">
        <v>190</v>
      </c>
      <c r="G298" s="335">
        <v>18632664</v>
      </c>
      <c r="H298" s="336"/>
      <c r="I298" s="330">
        <v>18632664</v>
      </c>
      <c r="J298" s="330">
        <v>0</v>
      </c>
      <c r="K298" s="330">
        <v>0</v>
      </c>
      <c r="L298" s="333">
        <v>18632664</v>
      </c>
      <c r="M298" s="333">
        <v>0</v>
      </c>
      <c r="N298" s="519">
        <v>0</v>
      </c>
    </row>
    <row r="299" spans="1:14" s="424" customFormat="1" x14ac:dyDescent="0.25">
      <c r="A299" s="515">
        <v>57</v>
      </c>
      <c r="B299" s="327">
        <v>604</v>
      </c>
      <c r="C299" s="327">
        <v>45</v>
      </c>
      <c r="D299" s="327">
        <v>1</v>
      </c>
      <c r="E299" s="327">
        <v>1</v>
      </c>
      <c r="F299" s="328" t="s">
        <v>109</v>
      </c>
      <c r="G299" s="335">
        <v>34470429</v>
      </c>
      <c r="H299" s="336"/>
      <c r="I299" s="330">
        <v>34470429</v>
      </c>
      <c r="J299" s="330">
        <v>0</v>
      </c>
      <c r="K299" s="330">
        <v>0</v>
      </c>
      <c r="L299" s="333">
        <v>34470429</v>
      </c>
      <c r="M299" s="333">
        <v>0</v>
      </c>
      <c r="N299" s="519">
        <v>0</v>
      </c>
    </row>
    <row r="300" spans="1:14" s="424" customFormat="1" ht="27" x14ac:dyDescent="0.25">
      <c r="A300" s="515">
        <v>57</v>
      </c>
      <c r="B300" s="327">
        <v>604</v>
      </c>
      <c r="C300" s="327">
        <v>45</v>
      </c>
      <c r="D300" s="327">
        <v>1</v>
      </c>
      <c r="E300" s="327">
        <v>2</v>
      </c>
      <c r="F300" s="328" t="s">
        <v>110</v>
      </c>
      <c r="G300" s="335">
        <v>29374800</v>
      </c>
      <c r="H300" s="336"/>
      <c r="I300" s="330">
        <v>29374800</v>
      </c>
      <c r="J300" s="330">
        <v>0</v>
      </c>
      <c r="K300" s="330">
        <v>0</v>
      </c>
      <c r="L300" s="333">
        <v>29374800</v>
      </c>
      <c r="M300" s="333">
        <v>0</v>
      </c>
      <c r="N300" s="519">
        <v>0</v>
      </c>
    </row>
    <row r="301" spans="1:14" s="424" customFormat="1" ht="27" x14ac:dyDescent="0.25">
      <c r="A301" s="515">
        <v>57</v>
      </c>
      <c r="B301" s="327">
        <v>604</v>
      </c>
      <c r="C301" s="327">
        <v>45</v>
      </c>
      <c r="D301" s="327">
        <v>1</v>
      </c>
      <c r="E301" s="327">
        <v>4</v>
      </c>
      <c r="F301" s="328" t="s">
        <v>111</v>
      </c>
      <c r="G301" s="335">
        <v>3064038</v>
      </c>
      <c r="H301" s="336"/>
      <c r="I301" s="330">
        <v>3064038</v>
      </c>
      <c r="J301" s="330">
        <v>0</v>
      </c>
      <c r="K301" s="330">
        <v>0</v>
      </c>
      <c r="L301" s="333">
        <v>3064038</v>
      </c>
      <c r="M301" s="333">
        <v>0</v>
      </c>
      <c r="N301" s="519">
        <v>0</v>
      </c>
    </row>
    <row r="302" spans="1:14" s="424" customFormat="1" x14ac:dyDescent="0.25">
      <c r="A302" s="515">
        <v>57</v>
      </c>
      <c r="B302" s="327">
        <v>604</v>
      </c>
      <c r="C302" s="327">
        <v>45</v>
      </c>
      <c r="D302" s="327">
        <v>5</v>
      </c>
      <c r="E302" s="327">
        <v>1</v>
      </c>
      <c r="F302" s="328" t="s">
        <v>66</v>
      </c>
      <c r="G302" s="335">
        <v>12730817</v>
      </c>
      <c r="H302" s="336"/>
      <c r="I302" s="330">
        <v>12730817</v>
      </c>
      <c r="J302" s="330">
        <v>284425</v>
      </c>
      <c r="K302" s="330">
        <v>105055.11</v>
      </c>
      <c r="L302" s="333">
        <v>12730817</v>
      </c>
      <c r="M302" s="333">
        <v>284425</v>
      </c>
      <c r="N302" s="519">
        <v>105055.11</v>
      </c>
    </row>
    <row r="303" spans="1:14" s="424" customFormat="1" x14ac:dyDescent="0.25">
      <c r="A303" s="515">
        <v>57</v>
      </c>
      <c r="B303" s="327">
        <v>604</v>
      </c>
      <c r="C303" s="327">
        <v>45</v>
      </c>
      <c r="D303" s="327">
        <v>5</v>
      </c>
      <c r="E303" s="327">
        <v>2</v>
      </c>
      <c r="F303" s="328" t="s">
        <v>191</v>
      </c>
      <c r="G303" s="335">
        <v>50423324</v>
      </c>
      <c r="H303" s="336"/>
      <c r="I303" s="330">
        <v>50423324</v>
      </c>
      <c r="J303" s="330">
        <v>0</v>
      </c>
      <c r="K303" s="330">
        <v>0</v>
      </c>
      <c r="L303" s="333">
        <v>50423324</v>
      </c>
      <c r="M303" s="333">
        <v>0</v>
      </c>
      <c r="N303" s="519">
        <v>0</v>
      </c>
    </row>
    <row r="304" spans="1:14" s="424" customFormat="1" x14ac:dyDescent="0.25">
      <c r="A304" s="515">
        <v>57</v>
      </c>
      <c r="B304" s="327">
        <v>604</v>
      </c>
      <c r="C304" s="327">
        <v>45</v>
      </c>
      <c r="D304" s="327">
        <v>5</v>
      </c>
      <c r="E304" s="327">
        <v>3</v>
      </c>
      <c r="F304" s="328" t="s">
        <v>192</v>
      </c>
      <c r="G304" s="335">
        <v>3443984</v>
      </c>
      <c r="H304" s="336"/>
      <c r="I304" s="330">
        <v>3443984</v>
      </c>
      <c r="J304" s="330">
        <v>0</v>
      </c>
      <c r="K304" s="330">
        <v>0</v>
      </c>
      <c r="L304" s="333">
        <v>3443984</v>
      </c>
      <c r="M304" s="333">
        <v>0</v>
      </c>
      <c r="N304" s="519">
        <v>0</v>
      </c>
    </row>
    <row r="305" spans="1:14" s="424" customFormat="1" ht="27" x14ac:dyDescent="0.25">
      <c r="A305" s="515">
        <v>57</v>
      </c>
      <c r="B305" s="327">
        <v>604</v>
      </c>
      <c r="C305" s="327">
        <v>45</v>
      </c>
      <c r="D305" s="327">
        <v>5</v>
      </c>
      <c r="E305" s="327">
        <v>4</v>
      </c>
      <c r="F305" s="328" t="s">
        <v>193</v>
      </c>
      <c r="G305" s="335">
        <v>3365712</v>
      </c>
      <c r="H305" s="336"/>
      <c r="I305" s="330">
        <v>3365712</v>
      </c>
      <c r="J305" s="330">
        <v>0</v>
      </c>
      <c r="K305" s="330">
        <v>0</v>
      </c>
      <c r="L305" s="333">
        <v>3365712</v>
      </c>
      <c r="M305" s="333">
        <v>0</v>
      </c>
      <c r="N305" s="519">
        <v>0</v>
      </c>
    </row>
    <row r="306" spans="1:14" s="424" customFormat="1" x14ac:dyDescent="0.25">
      <c r="A306" s="515">
        <v>57</v>
      </c>
      <c r="B306" s="327">
        <v>604</v>
      </c>
      <c r="C306" s="327">
        <v>45</v>
      </c>
      <c r="D306" s="327">
        <v>5</v>
      </c>
      <c r="E306" s="327">
        <v>5</v>
      </c>
      <c r="F306" s="328" t="s">
        <v>194</v>
      </c>
      <c r="G306" s="335">
        <v>3228736</v>
      </c>
      <c r="H306" s="336"/>
      <c r="I306" s="330">
        <v>3228736</v>
      </c>
      <c r="J306" s="330">
        <v>0</v>
      </c>
      <c r="K306" s="330">
        <v>0</v>
      </c>
      <c r="L306" s="333">
        <v>3228736</v>
      </c>
      <c r="M306" s="333">
        <v>0</v>
      </c>
      <c r="N306" s="519">
        <v>0</v>
      </c>
    </row>
    <row r="307" spans="1:14" s="424" customFormat="1" ht="27" x14ac:dyDescent="0.25">
      <c r="A307" s="515">
        <v>57</v>
      </c>
      <c r="B307" s="327">
        <v>604</v>
      </c>
      <c r="C307" s="327">
        <v>45</v>
      </c>
      <c r="D307" s="327">
        <v>5</v>
      </c>
      <c r="E307" s="327">
        <v>6</v>
      </c>
      <c r="F307" s="328" t="s">
        <v>195</v>
      </c>
      <c r="G307" s="335">
        <v>3467901</v>
      </c>
      <c r="H307" s="336"/>
      <c r="I307" s="330">
        <v>3467901</v>
      </c>
      <c r="J307" s="330">
        <v>0</v>
      </c>
      <c r="K307" s="330">
        <v>0</v>
      </c>
      <c r="L307" s="333">
        <v>3467901</v>
      </c>
      <c r="M307" s="333">
        <v>0</v>
      </c>
      <c r="N307" s="519">
        <v>0</v>
      </c>
    </row>
    <row r="308" spans="1:14" s="424" customFormat="1" ht="27" x14ac:dyDescent="0.25">
      <c r="A308" s="515">
        <v>57</v>
      </c>
      <c r="B308" s="327">
        <v>604</v>
      </c>
      <c r="C308" s="327">
        <v>45</v>
      </c>
      <c r="D308" s="327">
        <v>5</v>
      </c>
      <c r="E308" s="327">
        <v>7</v>
      </c>
      <c r="F308" s="328" t="s">
        <v>117</v>
      </c>
      <c r="G308" s="335">
        <v>3837945</v>
      </c>
      <c r="H308" s="336"/>
      <c r="I308" s="330">
        <v>3837945</v>
      </c>
      <c r="J308" s="330">
        <v>0</v>
      </c>
      <c r="K308" s="330">
        <v>0</v>
      </c>
      <c r="L308" s="333">
        <v>3837945</v>
      </c>
      <c r="M308" s="333">
        <v>0</v>
      </c>
      <c r="N308" s="519">
        <v>0</v>
      </c>
    </row>
    <row r="309" spans="1:14" s="424" customFormat="1" x14ac:dyDescent="0.25">
      <c r="A309" s="515">
        <v>57</v>
      </c>
      <c r="B309" s="327">
        <v>604</v>
      </c>
      <c r="C309" s="327">
        <v>45</v>
      </c>
      <c r="D309" s="327">
        <v>5</v>
      </c>
      <c r="E309" s="327">
        <v>9</v>
      </c>
      <c r="F309" s="328" t="s">
        <v>67</v>
      </c>
      <c r="G309" s="335">
        <v>6501650</v>
      </c>
      <c r="H309" s="336"/>
      <c r="I309" s="330">
        <v>6501650</v>
      </c>
      <c r="J309" s="330">
        <v>101165436</v>
      </c>
      <c r="K309" s="330">
        <v>101165435.84</v>
      </c>
      <c r="L309" s="333">
        <v>6501650</v>
      </c>
      <c r="M309" s="333">
        <v>101165436</v>
      </c>
      <c r="N309" s="519">
        <v>101165435.84</v>
      </c>
    </row>
    <row r="310" spans="1:14" s="424" customFormat="1" ht="27" x14ac:dyDescent="0.25">
      <c r="A310" s="515">
        <v>57</v>
      </c>
      <c r="B310" s="327">
        <v>604</v>
      </c>
      <c r="C310" s="327">
        <v>45</v>
      </c>
      <c r="D310" s="327">
        <v>5</v>
      </c>
      <c r="E310" s="327">
        <v>10</v>
      </c>
      <c r="F310" s="328" t="s">
        <v>112</v>
      </c>
      <c r="G310" s="335">
        <v>3852577</v>
      </c>
      <c r="H310" s="336"/>
      <c r="I310" s="330">
        <v>3852577</v>
      </c>
      <c r="J310" s="330">
        <v>1</v>
      </c>
      <c r="K310" s="330">
        <v>0</v>
      </c>
      <c r="L310" s="333">
        <v>3852577</v>
      </c>
      <c r="M310" s="333">
        <v>1</v>
      </c>
      <c r="N310" s="519">
        <v>0</v>
      </c>
    </row>
    <row r="311" spans="1:14" s="424" customFormat="1" ht="27" x14ac:dyDescent="0.25">
      <c r="A311" s="515">
        <v>57</v>
      </c>
      <c r="B311" s="327">
        <v>604</v>
      </c>
      <c r="C311" s="327">
        <v>45</v>
      </c>
      <c r="D311" s="327">
        <v>5</v>
      </c>
      <c r="E311" s="327">
        <v>11</v>
      </c>
      <c r="F311" s="328" t="s">
        <v>113</v>
      </c>
      <c r="G311" s="335">
        <v>19849764</v>
      </c>
      <c r="H311" s="336"/>
      <c r="I311" s="330">
        <v>19849764</v>
      </c>
      <c r="J311" s="330">
        <v>0</v>
      </c>
      <c r="K311" s="330">
        <v>0</v>
      </c>
      <c r="L311" s="333">
        <v>19849764</v>
      </c>
      <c r="M311" s="333">
        <v>0</v>
      </c>
      <c r="N311" s="519">
        <v>0</v>
      </c>
    </row>
    <row r="312" spans="1:14" s="424" customFormat="1" x14ac:dyDescent="0.25">
      <c r="A312" s="515">
        <v>57</v>
      </c>
      <c r="B312" s="327">
        <v>604</v>
      </c>
      <c r="C312" s="327">
        <v>45</v>
      </c>
      <c r="D312" s="327">
        <v>5</v>
      </c>
      <c r="E312" s="327">
        <v>15</v>
      </c>
      <c r="F312" s="328" t="s">
        <v>114</v>
      </c>
      <c r="G312" s="335">
        <v>11992245</v>
      </c>
      <c r="H312" s="336"/>
      <c r="I312" s="330">
        <v>11992245</v>
      </c>
      <c r="J312" s="330">
        <v>0</v>
      </c>
      <c r="K312" s="330">
        <v>0</v>
      </c>
      <c r="L312" s="333">
        <v>11992245</v>
      </c>
      <c r="M312" s="333">
        <v>0</v>
      </c>
      <c r="N312" s="519">
        <v>0</v>
      </c>
    </row>
    <row r="313" spans="1:14" s="424" customFormat="1" x14ac:dyDescent="0.25">
      <c r="A313" s="515">
        <v>57</v>
      </c>
      <c r="B313" s="327">
        <v>604</v>
      </c>
      <c r="C313" s="327">
        <v>45</v>
      </c>
      <c r="D313" s="327">
        <v>5</v>
      </c>
      <c r="E313" s="327">
        <v>16</v>
      </c>
      <c r="F313" s="328" t="s">
        <v>115</v>
      </c>
      <c r="G313" s="335">
        <v>35998962</v>
      </c>
      <c r="H313" s="336"/>
      <c r="I313" s="330">
        <v>35998962</v>
      </c>
      <c r="J313" s="330">
        <v>1</v>
      </c>
      <c r="K313" s="330">
        <v>0</v>
      </c>
      <c r="L313" s="333">
        <v>35998962</v>
      </c>
      <c r="M313" s="333">
        <v>1</v>
      </c>
      <c r="N313" s="519">
        <v>0</v>
      </c>
    </row>
    <row r="314" spans="1:14" s="424" customFormat="1" x14ac:dyDescent="0.25">
      <c r="A314" s="515">
        <v>57</v>
      </c>
      <c r="B314" s="327">
        <v>604</v>
      </c>
      <c r="C314" s="327">
        <v>45</v>
      </c>
      <c r="D314" s="327">
        <v>5</v>
      </c>
      <c r="E314" s="327">
        <v>18</v>
      </c>
      <c r="F314" s="328" t="s">
        <v>68</v>
      </c>
      <c r="G314" s="335">
        <v>65601664</v>
      </c>
      <c r="H314" s="336"/>
      <c r="I314" s="330">
        <v>65601664</v>
      </c>
      <c r="J314" s="330">
        <v>0</v>
      </c>
      <c r="K314" s="330">
        <v>0</v>
      </c>
      <c r="L314" s="333">
        <v>65601664</v>
      </c>
      <c r="M314" s="333">
        <v>0</v>
      </c>
      <c r="N314" s="519">
        <v>0</v>
      </c>
    </row>
    <row r="315" spans="1:14" s="424" customFormat="1" ht="27.75" thickBot="1" x14ac:dyDescent="0.3">
      <c r="A315" s="604">
        <v>57</v>
      </c>
      <c r="B315" s="605">
        <v>604</v>
      </c>
      <c r="C315" s="605">
        <v>45</v>
      </c>
      <c r="D315" s="605">
        <v>5</v>
      </c>
      <c r="E315" s="605">
        <v>19</v>
      </c>
      <c r="F315" s="597" t="s">
        <v>116</v>
      </c>
      <c r="G315" s="616">
        <v>25320191</v>
      </c>
      <c r="H315" s="578"/>
      <c r="I315" s="607">
        <v>25320191</v>
      </c>
      <c r="J315" s="607">
        <v>0</v>
      </c>
      <c r="K315" s="607">
        <v>0</v>
      </c>
      <c r="L315" s="612">
        <v>25320191</v>
      </c>
      <c r="M315" s="612">
        <v>0</v>
      </c>
      <c r="N315" s="613">
        <v>0</v>
      </c>
    </row>
    <row r="316" spans="1:14" s="424" customFormat="1" ht="41.25" thickTop="1" x14ac:dyDescent="0.25">
      <c r="A316" s="598">
        <v>57</v>
      </c>
      <c r="B316" s="599">
        <v>604</v>
      </c>
      <c r="C316" s="599">
        <v>45</v>
      </c>
      <c r="D316" s="599">
        <v>5</v>
      </c>
      <c r="E316" s="599">
        <v>20</v>
      </c>
      <c r="F316" s="592" t="s">
        <v>196</v>
      </c>
      <c r="G316" s="615">
        <v>67955006</v>
      </c>
      <c r="H316" s="573"/>
      <c r="I316" s="601">
        <v>67955006</v>
      </c>
      <c r="J316" s="601">
        <v>73599267</v>
      </c>
      <c r="K316" s="601">
        <v>73599264.849999994</v>
      </c>
      <c r="L316" s="610">
        <v>67955006</v>
      </c>
      <c r="M316" s="610">
        <v>73599267</v>
      </c>
      <c r="N316" s="611">
        <v>73599264.849999994</v>
      </c>
    </row>
    <row r="317" spans="1:14" s="424" customFormat="1" x14ac:dyDescent="0.25">
      <c r="A317" s="515">
        <v>57</v>
      </c>
      <c r="B317" s="327">
        <v>604</v>
      </c>
      <c r="C317" s="327">
        <v>46</v>
      </c>
      <c r="D317" s="327">
        <v>1</v>
      </c>
      <c r="E317" s="327">
        <v>1</v>
      </c>
      <c r="F317" s="328" t="s">
        <v>118</v>
      </c>
      <c r="G317" s="335">
        <v>71280763</v>
      </c>
      <c r="H317" s="336"/>
      <c r="I317" s="330">
        <v>71280763</v>
      </c>
      <c r="J317" s="330">
        <v>1</v>
      </c>
      <c r="K317" s="330">
        <v>0</v>
      </c>
      <c r="L317" s="333">
        <v>71280763</v>
      </c>
      <c r="M317" s="333">
        <v>1</v>
      </c>
      <c r="N317" s="519">
        <v>0</v>
      </c>
    </row>
    <row r="318" spans="1:14" s="424" customFormat="1" x14ac:dyDescent="0.25">
      <c r="A318" s="515">
        <v>57</v>
      </c>
      <c r="B318" s="327">
        <v>604</v>
      </c>
      <c r="C318" s="327">
        <v>46</v>
      </c>
      <c r="D318" s="327">
        <v>3</v>
      </c>
      <c r="E318" s="327">
        <v>2</v>
      </c>
      <c r="F318" s="328" t="s">
        <v>119</v>
      </c>
      <c r="G318" s="335">
        <v>28184400</v>
      </c>
      <c r="H318" s="336"/>
      <c r="I318" s="330">
        <v>28184400</v>
      </c>
      <c r="J318" s="330">
        <v>0</v>
      </c>
      <c r="K318" s="330">
        <v>0</v>
      </c>
      <c r="L318" s="333">
        <v>28184400</v>
      </c>
      <c r="M318" s="333">
        <v>0</v>
      </c>
      <c r="N318" s="519">
        <v>0</v>
      </c>
    </row>
    <row r="319" spans="1:14" s="424" customFormat="1" ht="27" x14ac:dyDescent="0.25">
      <c r="A319" s="515">
        <v>52</v>
      </c>
      <c r="B319" s="327">
        <v>606</v>
      </c>
      <c r="C319" s="327">
        <v>1</v>
      </c>
      <c r="D319" s="327">
        <v>0</v>
      </c>
      <c r="E319" s="327">
        <v>19</v>
      </c>
      <c r="F319" s="328" t="s">
        <v>695</v>
      </c>
      <c r="G319" s="335">
        <v>35406910</v>
      </c>
      <c r="H319" s="336"/>
      <c r="I319" s="337">
        <v>35406910</v>
      </c>
      <c r="J319" s="337">
        <v>16720000</v>
      </c>
      <c r="K319" s="337">
        <v>16273466</v>
      </c>
      <c r="L319" s="337">
        <v>35406910</v>
      </c>
      <c r="M319" s="337">
        <v>16720000</v>
      </c>
      <c r="N319" s="520">
        <v>16273466</v>
      </c>
    </row>
    <row r="320" spans="1:14" s="424" customFormat="1" ht="27" x14ac:dyDescent="0.25">
      <c r="A320" s="515">
        <v>30</v>
      </c>
      <c r="B320" s="327">
        <v>613</v>
      </c>
      <c r="C320" s="327">
        <v>20</v>
      </c>
      <c r="D320" s="327">
        <v>2</v>
      </c>
      <c r="E320" s="327">
        <v>36</v>
      </c>
      <c r="F320" s="328" t="s">
        <v>678</v>
      </c>
      <c r="G320" s="335">
        <v>2375000</v>
      </c>
      <c r="H320" s="336"/>
      <c r="I320" s="337">
        <v>2375000</v>
      </c>
      <c r="J320" s="337">
        <v>87494908</v>
      </c>
      <c r="K320" s="330">
        <v>87494907.519999996</v>
      </c>
      <c r="L320" s="330">
        <v>2375000</v>
      </c>
      <c r="M320" s="330">
        <v>87494908</v>
      </c>
      <c r="N320" s="398">
        <v>87494907.519999996</v>
      </c>
    </row>
    <row r="321" spans="1:14" s="424" customFormat="1" x14ac:dyDescent="0.25">
      <c r="A321" s="515">
        <v>30</v>
      </c>
      <c r="B321" s="327">
        <v>613</v>
      </c>
      <c r="C321" s="327">
        <v>20</v>
      </c>
      <c r="D321" s="327">
        <v>2</v>
      </c>
      <c r="E321" s="327">
        <v>37</v>
      </c>
      <c r="F321" s="328" t="s">
        <v>679</v>
      </c>
      <c r="G321" s="335">
        <v>2375000</v>
      </c>
      <c r="H321" s="336"/>
      <c r="I321" s="337">
        <v>2375000</v>
      </c>
      <c r="J321" s="337">
        <v>66768163</v>
      </c>
      <c r="K321" s="330">
        <v>66768162.659999996</v>
      </c>
      <c r="L321" s="330">
        <v>2375000</v>
      </c>
      <c r="M321" s="330">
        <v>66768163</v>
      </c>
      <c r="N321" s="398">
        <v>66768162.659999996</v>
      </c>
    </row>
    <row r="322" spans="1:14" s="424" customFormat="1" x14ac:dyDescent="0.25">
      <c r="A322" s="515">
        <v>30</v>
      </c>
      <c r="B322" s="327">
        <v>613</v>
      </c>
      <c r="C322" s="327">
        <v>20</v>
      </c>
      <c r="D322" s="327">
        <v>3</v>
      </c>
      <c r="E322" s="327">
        <v>69</v>
      </c>
      <c r="F322" s="328" t="s">
        <v>680</v>
      </c>
      <c r="G322" s="335">
        <v>2375000</v>
      </c>
      <c r="H322" s="336"/>
      <c r="I322" s="337">
        <v>2375000</v>
      </c>
      <c r="J322" s="337">
        <v>0</v>
      </c>
      <c r="K322" s="330">
        <v>0</v>
      </c>
      <c r="L322" s="330">
        <v>2375000</v>
      </c>
      <c r="M322" s="330">
        <v>0</v>
      </c>
      <c r="N322" s="398">
        <v>0</v>
      </c>
    </row>
    <row r="323" spans="1:14" s="424" customFormat="1" ht="27" x14ac:dyDescent="0.25">
      <c r="A323" s="515">
        <v>30</v>
      </c>
      <c r="B323" s="327">
        <v>613</v>
      </c>
      <c r="C323" s="327">
        <v>20</v>
      </c>
      <c r="D323" s="327">
        <v>3</v>
      </c>
      <c r="E323" s="327">
        <v>72</v>
      </c>
      <c r="F323" s="328" t="s">
        <v>681</v>
      </c>
      <c r="G323" s="335">
        <v>2375000</v>
      </c>
      <c r="H323" s="336"/>
      <c r="I323" s="337">
        <v>2375000</v>
      </c>
      <c r="J323" s="337">
        <v>44688384</v>
      </c>
      <c r="K323" s="330">
        <v>44688383.159999996</v>
      </c>
      <c r="L323" s="330">
        <v>2375000</v>
      </c>
      <c r="M323" s="330">
        <v>44688384</v>
      </c>
      <c r="N323" s="398">
        <v>44688383.159999996</v>
      </c>
    </row>
    <row r="324" spans="1:14" s="424" customFormat="1" x14ac:dyDescent="0.25">
      <c r="A324" s="515">
        <v>30</v>
      </c>
      <c r="B324" s="327">
        <v>613</v>
      </c>
      <c r="C324" s="327">
        <v>20</v>
      </c>
      <c r="D324" s="327">
        <v>3</v>
      </c>
      <c r="E324" s="327">
        <v>73</v>
      </c>
      <c r="F324" s="328" t="s">
        <v>682</v>
      </c>
      <c r="G324" s="335">
        <v>3250000</v>
      </c>
      <c r="H324" s="336"/>
      <c r="I324" s="337">
        <v>3250000</v>
      </c>
      <c r="J324" s="337">
        <v>40988217</v>
      </c>
      <c r="K324" s="330">
        <v>40988216.509999998</v>
      </c>
      <c r="L324" s="330">
        <v>3250000</v>
      </c>
      <c r="M324" s="330">
        <v>40988217</v>
      </c>
      <c r="N324" s="398">
        <v>40988216.509999998</v>
      </c>
    </row>
    <row r="325" spans="1:14" s="424" customFormat="1" x14ac:dyDescent="0.25">
      <c r="A325" s="515">
        <v>30</v>
      </c>
      <c r="B325" s="327">
        <v>613</v>
      </c>
      <c r="C325" s="327">
        <v>20</v>
      </c>
      <c r="D325" s="327">
        <v>3</v>
      </c>
      <c r="E325" s="327">
        <v>76</v>
      </c>
      <c r="F325" s="328" t="s">
        <v>683</v>
      </c>
      <c r="G325" s="335">
        <v>3250000</v>
      </c>
      <c r="H325" s="336"/>
      <c r="I325" s="337">
        <v>3250000</v>
      </c>
      <c r="J325" s="337">
        <v>0</v>
      </c>
      <c r="K325" s="330">
        <v>0</v>
      </c>
      <c r="L325" s="330">
        <v>3250000</v>
      </c>
      <c r="M325" s="330">
        <v>0</v>
      </c>
      <c r="N325" s="398">
        <v>0</v>
      </c>
    </row>
    <row r="326" spans="1:14" s="424" customFormat="1" ht="27" x14ac:dyDescent="0.25">
      <c r="A326" s="515">
        <v>30</v>
      </c>
      <c r="B326" s="327">
        <v>613</v>
      </c>
      <c r="C326" s="327">
        <v>20</v>
      </c>
      <c r="D326" s="327">
        <v>3</v>
      </c>
      <c r="E326" s="327">
        <v>77</v>
      </c>
      <c r="F326" s="328" t="s">
        <v>684</v>
      </c>
      <c r="G326" s="335">
        <v>3250000</v>
      </c>
      <c r="H326" s="336"/>
      <c r="I326" s="337">
        <v>3250000</v>
      </c>
      <c r="J326" s="337">
        <v>34000</v>
      </c>
      <c r="K326" s="330">
        <v>34000</v>
      </c>
      <c r="L326" s="330">
        <v>3250000</v>
      </c>
      <c r="M326" s="330">
        <v>34000</v>
      </c>
      <c r="N326" s="398">
        <v>34000</v>
      </c>
    </row>
    <row r="327" spans="1:14" s="424" customFormat="1" ht="27" x14ac:dyDescent="0.25">
      <c r="A327" s="515">
        <v>30</v>
      </c>
      <c r="B327" s="327">
        <v>613</v>
      </c>
      <c r="C327" s="327">
        <v>20</v>
      </c>
      <c r="D327" s="327">
        <v>3</v>
      </c>
      <c r="E327" s="327">
        <v>80</v>
      </c>
      <c r="F327" s="328" t="s">
        <v>685</v>
      </c>
      <c r="G327" s="335">
        <v>2375000</v>
      </c>
      <c r="H327" s="336"/>
      <c r="I327" s="337">
        <v>2375000</v>
      </c>
      <c r="J327" s="337">
        <v>31453315</v>
      </c>
      <c r="K327" s="330">
        <v>31453315</v>
      </c>
      <c r="L327" s="330">
        <v>2375000</v>
      </c>
      <c r="M327" s="330">
        <v>31453315</v>
      </c>
      <c r="N327" s="398">
        <v>31453315</v>
      </c>
    </row>
    <row r="328" spans="1:14" s="424" customFormat="1" ht="27" x14ac:dyDescent="0.25">
      <c r="A328" s="515">
        <v>30</v>
      </c>
      <c r="B328" s="327">
        <v>613</v>
      </c>
      <c r="C328" s="327">
        <v>20</v>
      </c>
      <c r="D328" s="327">
        <v>3</v>
      </c>
      <c r="E328" s="327">
        <v>81</v>
      </c>
      <c r="F328" s="328" t="s">
        <v>686</v>
      </c>
      <c r="G328" s="335">
        <v>2375000</v>
      </c>
      <c r="H328" s="336"/>
      <c r="I328" s="337">
        <v>2375000</v>
      </c>
      <c r="J328" s="337">
        <v>24266072</v>
      </c>
      <c r="K328" s="330">
        <v>24266072</v>
      </c>
      <c r="L328" s="330">
        <v>2375000</v>
      </c>
      <c r="M328" s="330">
        <v>24266072</v>
      </c>
      <c r="N328" s="398">
        <v>24266072</v>
      </c>
    </row>
    <row r="329" spans="1:14" s="424" customFormat="1" ht="27" x14ac:dyDescent="0.25">
      <c r="A329" s="515">
        <v>30</v>
      </c>
      <c r="B329" s="327">
        <v>613</v>
      </c>
      <c r="C329" s="327">
        <v>20</v>
      </c>
      <c r="D329" s="327">
        <v>3</v>
      </c>
      <c r="E329" s="327">
        <v>82</v>
      </c>
      <c r="F329" s="328" t="s">
        <v>687</v>
      </c>
      <c r="G329" s="335">
        <v>2375000</v>
      </c>
      <c r="H329" s="336"/>
      <c r="I329" s="337">
        <v>2375000</v>
      </c>
      <c r="J329" s="337">
        <v>21833477</v>
      </c>
      <c r="K329" s="330">
        <v>21833476.640000001</v>
      </c>
      <c r="L329" s="330">
        <v>2375000</v>
      </c>
      <c r="M329" s="330">
        <v>21833477</v>
      </c>
      <c r="N329" s="398">
        <v>21833476.640000001</v>
      </c>
    </row>
    <row r="330" spans="1:14" s="424" customFormat="1" x14ac:dyDescent="0.25">
      <c r="A330" s="515">
        <v>30</v>
      </c>
      <c r="B330" s="327">
        <v>613</v>
      </c>
      <c r="C330" s="327">
        <v>20</v>
      </c>
      <c r="D330" s="327">
        <v>3</v>
      </c>
      <c r="E330" s="327">
        <v>88</v>
      </c>
      <c r="F330" s="328" t="s">
        <v>688</v>
      </c>
      <c r="G330" s="335">
        <v>2375000</v>
      </c>
      <c r="H330" s="336"/>
      <c r="I330" s="337">
        <v>2375000</v>
      </c>
      <c r="J330" s="337">
        <v>28393276</v>
      </c>
      <c r="K330" s="330">
        <v>28393276</v>
      </c>
      <c r="L330" s="330">
        <v>2375000</v>
      </c>
      <c r="M330" s="330">
        <v>28393276</v>
      </c>
      <c r="N330" s="398">
        <v>28393276</v>
      </c>
    </row>
    <row r="331" spans="1:14" s="424" customFormat="1" x14ac:dyDescent="0.25">
      <c r="A331" s="515">
        <v>30</v>
      </c>
      <c r="B331" s="327">
        <v>613</v>
      </c>
      <c r="C331" s="327">
        <v>20</v>
      </c>
      <c r="D331" s="327">
        <v>3</v>
      </c>
      <c r="E331" s="327">
        <v>89</v>
      </c>
      <c r="F331" s="328" t="s">
        <v>689</v>
      </c>
      <c r="G331" s="335">
        <v>3250000</v>
      </c>
      <c r="H331" s="336"/>
      <c r="I331" s="337">
        <v>3250000</v>
      </c>
      <c r="J331" s="337">
        <v>0</v>
      </c>
      <c r="K331" s="330">
        <v>0</v>
      </c>
      <c r="L331" s="330">
        <v>3250000</v>
      </c>
      <c r="M331" s="330">
        <v>0</v>
      </c>
      <c r="N331" s="398">
        <v>0</v>
      </c>
    </row>
    <row r="332" spans="1:14" s="424" customFormat="1" x14ac:dyDescent="0.25">
      <c r="A332" s="515">
        <v>30</v>
      </c>
      <c r="B332" s="327">
        <v>613</v>
      </c>
      <c r="C332" s="327">
        <v>20</v>
      </c>
      <c r="D332" s="327">
        <v>4</v>
      </c>
      <c r="E332" s="327">
        <v>6</v>
      </c>
      <c r="F332" s="328" t="s">
        <v>690</v>
      </c>
      <c r="G332" s="335">
        <v>24400584</v>
      </c>
      <c r="H332" s="336"/>
      <c r="I332" s="336">
        <v>24400584</v>
      </c>
      <c r="J332" s="330">
        <v>14057423</v>
      </c>
      <c r="K332" s="330">
        <v>13856815.130000001</v>
      </c>
      <c r="L332" s="330">
        <v>24400584</v>
      </c>
      <c r="M332" s="330">
        <v>14057423</v>
      </c>
      <c r="N332" s="398">
        <v>13856815.130000001</v>
      </c>
    </row>
    <row r="333" spans="1:14" s="424" customFormat="1" x14ac:dyDescent="0.25">
      <c r="A333" s="515">
        <v>58</v>
      </c>
      <c r="B333" s="327">
        <v>624</v>
      </c>
      <c r="C333" s="327">
        <v>19</v>
      </c>
      <c r="D333" s="327">
        <v>0</v>
      </c>
      <c r="E333" s="327">
        <v>2</v>
      </c>
      <c r="F333" s="328" t="s">
        <v>707</v>
      </c>
      <c r="G333" s="336">
        <v>10665784</v>
      </c>
      <c r="H333" s="336"/>
      <c r="I333" s="337">
        <v>10665784</v>
      </c>
      <c r="J333" s="337">
        <v>26265784</v>
      </c>
      <c r="K333" s="330">
        <v>5404604.5599999996</v>
      </c>
      <c r="L333" s="331">
        <v>10665784</v>
      </c>
      <c r="M333" s="331">
        <v>26265784</v>
      </c>
      <c r="N333" s="516">
        <v>5404604.5599999996</v>
      </c>
    </row>
    <row r="334" spans="1:14" s="424" customFormat="1" ht="27" x14ac:dyDescent="0.25">
      <c r="A334" s="515">
        <v>57</v>
      </c>
      <c r="B334" s="327">
        <v>669</v>
      </c>
      <c r="C334" s="327">
        <v>16</v>
      </c>
      <c r="D334" s="327">
        <v>0</v>
      </c>
      <c r="E334" s="327">
        <v>10</v>
      </c>
      <c r="F334" s="328" t="s">
        <v>855</v>
      </c>
      <c r="G334" s="335">
        <v>1722171</v>
      </c>
      <c r="H334" s="336"/>
      <c r="I334" s="337">
        <v>1722171</v>
      </c>
      <c r="J334" s="337">
        <v>0</v>
      </c>
      <c r="K334" s="338">
        <v>0</v>
      </c>
      <c r="L334" s="339">
        <v>1722171</v>
      </c>
      <c r="M334" s="339">
        <v>0</v>
      </c>
      <c r="N334" s="521">
        <v>0</v>
      </c>
    </row>
    <row r="335" spans="1:14" s="424" customFormat="1" x14ac:dyDescent="0.25">
      <c r="A335" s="515">
        <v>75</v>
      </c>
      <c r="B335" s="327">
        <v>850</v>
      </c>
      <c r="C335" s="327">
        <v>1</v>
      </c>
      <c r="D335" s="327">
        <v>0</v>
      </c>
      <c r="E335" s="327">
        <v>34</v>
      </c>
      <c r="F335" s="328" t="s">
        <v>938</v>
      </c>
      <c r="G335" s="335">
        <v>36660000</v>
      </c>
      <c r="H335" s="336"/>
      <c r="I335" s="336">
        <v>36660000</v>
      </c>
      <c r="J335" s="337">
        <v>0</v>
      </c>
      <c r="K335" s="330">
        <v>0</v>
      </c>
      <c r="L335" s="336">
        <v>36660000</v>
      </c>
      <c r="M335" s="331">
        <v>0</v>
      </c>
      <c r="N335" s="516">
        <v>0</v>
      </c>
    </row>
    <row r="336" spans="1:14" s="424" customFormat="1" x14ac:dyDescent="0.25">
      <c r="A336" s="515">
        <v>75</v>
      </c>
      <c r="B336" s="327">
        <v>850</v>
      </c>
      <c r="C336" s="327">
        <v>1</v>
      </c>
      <c r="D336" s="327">
        <v>0</v>
      </c>
      <c r="E336" s="327">
        <v>91</v>
      </c>
      <c r="F336" s="328" t="s">
        <v>939</v>
      </c>
      <c r="G336" s="335">
        <v>6225648</v>
      </c>
      <c r="H336" s="336"/>
      <c r="I336" s="336">
        <v>6225648</v>
      </c>
      <c r="J336" s="337">
        <v>0</v>
      </c>
      <c r="K336" s="330">
        <v>0</v>
      </c>
      <c r="L336" s="336">
        <v>6225648</v>
      </c>
      <c r="M336" s="331">
        <v>0</v>
      </c>
      <c r="N336" s="516">
        <v>0</v>
      </c>
    </row>
    <row r="337" spans="1:14" s="424" customFormat="1" x14ac:dyDescent="0.25">
      <c r="A337" s="515">
        <v>75</v>
      </c>
      <c r="B337" s="327">
        <v>850</v>
      </c>
      <c r="C337" s="327">
        <v>1</v>
      </c>
      <c r="D337" s="327">
        <v>0</v>
      </c>
      <c r="E337" s="327">
        <v>95</v>
      </c>
      <c r="F337" s="328" t="s">
        <v>942</v>
      </c>
      <c r="G337" s="335">
        <v>24942419</v>
      </c>
      <c r="H337" s="336"/>
      <c r="I337" s="336">
        <v>24942419</v>
      </c>
      <c r="J337" s="337">
        <v>0</v>
      </c>
      <c r="K337" s="330">
        <v>0</v>
      </c>
      <c r="L337" s="336">
        <v>24942419</v>
      </c>
      <c r="M337" s="331">
        <v>0</v>
      </c>
      <c r="N337" s="516">
        <v>0</v>
      </c>
    </row>
    <row r="338" spans="1:14" s="424" customFormat="1" ht="27" x14ac:dyDescent="0.25">
      <c r="A338" s="515">
        <v>75</v>
      </c>
      <c r="B338" s="327">
        <v>850</v>
      </c>
      <c r="C338" s="327">
        <v>1</v>
      </c>
      <c r="D338" s="327">
        <v>0</v>
      </c>
      <c r="E338" s="327">
        <v>96</v>
      </c>
      <c r="F338" s="328" t="s">
        <v>940</v>
      </c>
      <c r="G338" s="335">
        <v>34824215</v>
      </c>
      <c r="H338" s="336"/>
      <c r="I338" s="336">
        <v>34824215</v>
      </c>
      <c r="J338" s="337">
        <v>0</v>
      </c>
      <c r="K338" s="330">
        <v>0</v>
      </c>
      <c r="L338" s="336">
        <v>34824215</v>
      </c>
      <c r="M338" s="331">
        <v>0</v>
      </c>
      <c r="N338" s="516">
        <v>0</v>
      </c>
    </row>
    <row r="339" spans="1:14" s="424" customFormat="1" ht="27" x14ac:dyDescent="0.25">
      <c r="A339" s="515">
        <v>80</v>
      </c>
      <c r="B339" s="327">
        <v>906</v>
      </c>
      <c r="C339" s="327">
        <v>56</v>
      </c>
      <c r="D339" s="327">
        <v>2</v>
      </c>
      <c r="E339" s="327">
        <v>10</v>
      </c>
      <c r="F339" s="328" t="s">
        <v>710</v>
      </c>
      <c r="G339" s="335">
        <v>18905416</v>
      </c>
      <c r="H339" s="336"/>
      <c r="I339" s="337">
        <v>18905416</v>
      </c>
      <c r="J339" s="337">
        <v>2745416</v>
      </c>
      <c r="K339" s="337">
        <v>2709133.1</v>
      </c>
      <c r="L339" s="337">
        <v>18905416</v>
      </c>
      <c r="M339" s="337">
        <v>2745416</v>
      </c>
      <c r="N339" s="520">
        <v>2709133.1</v>
      </c>
    </row>
    <row r="340" spans="1:14" s="424" customFormat="1" ht="27" x14ac:dyDescent="0.25">
      <c r="A340" s="515">
        <v>80</v>
      </c>
      <c r="B340" s="327">
        <v>908</v>
      </c>
      <c r="C340" s="327">
        <v>58</v>
      </c>
      <c r="D340" s="327">
        <v>0</v>
      </c>
      <c r="E340" s="327">
        <v>14</v>
      </c>
      <c r="F340" s="328" t="s">
        <v>1088</v>
      </c>
      <c r="G340" s="335">
        <v>8252364</v>
      </c>
      <c r="H340" s="336"/>
      <c r="I340" s="337">
        <v>8252364</v>
      </c>
      <c r="J340" s="337">
        <v>0</v>
      </c>
      <c r="K340" s="330">
        <v>0</v>
      </c>
      <c r="L340" s="331">
        <v>8252364</v>
      </c>
      <c r="M340" s="331">
        <v>0</v>
      </c>
      <c r="N340" s="516">
        <v>0</v>
      </c>
    </row>
    <row r="341" spans="1:14" ht="15" thickBot="1" x14ac:dyDescent="0.35">
      <c r="A341" s="522" t="s">
        <v>162</v>
      </c>
      <c r="B341" s="523"/>
      <c r="C341" s="523"/>
      <c r="D341" s="523"/>
      <c r="E341" s="523"/>
      <c r="F341" s="523"/>
      <c r="G341" s="524">
        <f>+SUM(G6:G340)</f>
        <v>48227120740</v>
      </c>
      <c r="H341" s="525">
        <f>+SUM(H6:H340)</f>
        <v>0</v>
      </c>
      <c r="I341" s="525">
        <f>+SUM(I6:I340)</f>
        <v>48252321077</v>
      </c>
      <c r="J341" s="525">
        <f>+SUM(J6:J340)</f>
        <v>39049508618</v>
      </c>
      <c r="K341" s="525">
        <f>+SUM(K6:K340)</f>
        <v>8038845690.6799994</v>
      </c>
      <c r="L341" s="525">
        <f t="shared" ref="L341:N341" si="0">+SUM(L6:L340)</f>
        <v>48252321077</v>
      </c>
      <c r="M341" s="525">
        <f t="shared" si="0"/>
        <v>39049508618</v>
      </c>
      <c r="N341" s="526">
        <f t="shared" si="0"/>
        <v>8038845690.6799994</v>
      </c>
    </row>
    <row r="342" spans="1:14" ht="17.25" thickTop="1" x14ac:dyDescent="0.3">
      <c r="I342" s="419"/>
    </row>
    <row r="343" spans="1:14" x14ac:dyDescent="0.25">
      <c r="K343" s="426"/>
    </row>
    <row r="344" spans="1:14" s="419" customFormat="1" ht="16.5" customHeight="1" x14ac:dyDescent="0.3">
      <c r="A344" s="326" t="s">
        <v>850</v>
      </c>
      <c r="B344" s="502" t="s">
        <v>1090</v>
      </c>
      <c r="C344" s="502"/>
      <c r="D344" s="502"/>
      <c r="E344" s="502"/>
      <c r="F344" s="502"/>
      <c r="G344" s="502"/>
      <c r="H344" s="502"/>
      <c r="I344" s="502"/>
      <c r="J344" s="502"/>
      <c r="K344" s="502"/>
      <c r="L344" s="502"/>
      <c r="M344" s="502"/>
      <c r="N344" s="502"/>
    </row>
    <row r="345" spans="1:14" ht="15" customHeight="1" x14ac:dyDescent="0.25">
      <c r="A345" s="325" t="s">
        <v>854</v>
      </c>
      <c r="B345" s="470" t="s">
        <v>1097</v>
      </c>
      <c r="C345" s="470"/>
      <c r="D345" s="470"/>
      <c r="E345" s="470"/>
      <c r="F345" s="470"/>
      <c r="G345" s="470"/>
      <c r="H345" s="470"/>
      <c r="I345" s="470"/>
      <c r="J345" s="470"/>
      <c r="K345" s="470"/>
      <c r="L345" s="470"/>
      <c r="M345" s="470"/>
      <c r="N345" s="470"/>
    </row>
    <row r="346" spans="1:14" ht="55.5" customHeight="1" x14ac:dyDescent="0.25">
      <c r="A346" s="325" t="s">
        <v>858</v>
      </c>
      <c r="B346" s="470" t="s">
        <v>1098</v>
      </c>
      <c r="C346" s="470"/>
      <c r="D346" s="470"/>
      <c r="E346" s="470"/>
      <c r="F346" s="470"/>
      <c r="G346" s="470"/>
      <c r="H346" s="470"/>
      <c r="I346" s="470"/>
      <c r="J346" s="470"/>
      <c r="K346" s="470"/>
      <c r="L346" s="470"/>
      <c r="M346" s="470"/>
      <c r="N346" s="470"/>
    </row>
    <row r="347" spans="1:14" ht="15" customHeight="1" x14ac:dyDescent="0.25">
      <c r="A347" s="325" t="s">
        <v>860</v>
      </c>
      <c r="B347" s="470" t="s">
        <v>1099</v>
      </c>
      <c r="C347" s="470"/>
      <c r="D347" s="470"/>
      <c r="E347" s="470"/>
      <c r="F347" s="470"/>
      <c r="G347" s="470"/>
      <c r="H347" s="470"/>
      <c r="I347" s="470"/>
      <c r="J347" s="470"/>
      <c r="K347" s="470"/>
      <c r="L347" s="470"/>
      <c r="M347" s="470"/>
      <c r="N347" s="470"/>
    </row>
    <row r="348" spans="1:14" ht="15" x14ac:dyDescent="0.25">
      <c r="A348" s="325" t="s">
        <v>869</v>
      </c>
      <c r="B348" s="503" t="s">
        <v>1100</v>
      </c>
      <c r="C348" s="507"/>
      <c r="D348" s="507"/>
      <c r="E348" s="507"/>
      <c r="F348" s="507"/>
      <c r="G348" s="505"/>
      <c r="H348" s="505"/>
      <c r="I348" s="506"/>
      <c r="J348" s="506"/>
      <c r="K348" s="504"/>
      <c r="L348" s="504"/>
      <c r="M348" s="504"/>
      <c r="N348" s="504"/>
    </row>
    <row r="349" spans="1:14" ht="15" x14ac:dyDescent="0.25">
      <c r="A349" s="325" t="s">
        <v>872</v>
      </c>
      <c r="B349" s="503" t="s">
        <v>1101</v>
      </c>
      <c r="C349" s="507"/>
      <c r="D349" s="507"/>
      <c r="E349" s="507"/>
      <c r="F349" s="507"/>
      <c r="G349" s="505"/>
      <c r="H349" s="505"/>
      <c r="I349" s="506"/>
      <c r="J349" s="506"/>
      <c r="K349" s="504"/>
      <c r="L349" s="504"/>
      <c r="M349" s="504"/>
      <c r="N349" s="504"/>
    </row>
    <row r="350" spans="1:14" ht="15" x14ac:dyDescent="0.25">
      <c r="A350" s="325" t="s">
        <v>877</v>
      </c>
      <c r="B350" s="503" t="s">
        <v>1102</v>
      </c>
      <c r="C350" s="507"/>
      <c r="D350" s="507"/>
      <c r="E350" s="507"/>
      <c r="F350" s="507"/>
      <c r="G350" s="504"/>
      <c r="H350" s="504"/>
      <c r="I350" s="504"/>
      <c r="J350" s="504"/>
      <c r="K350" s="504"/>
      <c r="L350" s="504"/>
      <c r="M350" s="504"/>
      <c r="N350" s="504"/>
    </row>
    <row r="351" spans="1:14" ht="15" x14ac:dyDescent="0.25">
      <c r="A351" s="325" t="s">
        <v>879</v>
      </c>
      <c r="B351" s="503" t="s">
        <v>1103</v>
      </c>
      <c r="C351" s="507"/>
      <c r="D351" s="507"/>
      <c r="E351" s="507"/>
      <c r="F351" s="507"/>
      <c r="G351" s="504"/>
      <c r="H351" s="504"/>
      <c r="I351" s="504"/>
      <c r="J351" s="504"/>
      <c r="K351" s="504"/>
      <c r="L351" s="504"/>
      <c r="M351" s="504"/>
      <c r="N351" s="504"/>
    </row>
    <row r="352" spans="1:14" ht="15" customHeight="1" x14ac:dyDescent="0.25">
      <c r="A352" s="325" t="s">
        <v>891</v>
      </c>
      <c r="B352" s="470" t="s">
        <v>1104</v>
      </c>
      <c r="C352" s="470"/>
      <c r="D352" s="470"/>
      <c r="E352" s="470"/>
      <c r="F352" s="470"/>
      <c r="G352" s="470"/>
      <c r="H352" s="470"/>
      <c r="I352" s="470"/>
      <c r="J352" s="470"/>
      <c r="K352" s="470"/>
      <c r="L352" s="470"/>
      <c r="M352" s="470"/>
      <c r="N352" s="470"/>
    </row>
    <row r="353" spans="1:14" ht="15" customHeight="1" x14ac:dyDescent="0.25">
      <c r="A353" s="325" t="s">
        <v>893</v>
      </c>
      <c r="B353" s="470" t="s">
        <v>1105</v>
      </c>
      <c r="C353" s="470"/>
      <c r="D353" s="470"/>
      <c r="E353" s="470"/>
      <c r="F353" s="470"/>
      <c r="G353" s="470"/>
      <c r="H353" s="470"/>
      <c r="I353" s="470"/>
      <c r="J353" s="470"/>
      <c r="K353" s="470"/>
      <c r="L353" s="470"/>
      <c r="M353" s="470"/>
      <c r="N353" s="470"/>
    </row>
    <row r="354" spans="1:14" ht="15" customHeight="1" x14ac:dyDescent="0.25">
      <c r="A354" s="325" t="s">
        <v>895</v>
      </c>
      <c r="B354" s="504" t="s">
        <v>1106</v>
      </c>
      <c r="C354" s="504"/>
      <c r="D354" s="504"/>
      <c r="E354" s="504"/>
      <c r="F354" s="504"/>
      <c r="G354" s="504"/>
      <c r="H354" s="504"/>
      <c r="I354" s="504"/>
      <c r="J354" s="504"/>
      <c r="K354" s="504"/>
      <c r="L354" s="504"/>
      <c r="M354" s="504"/>
      <c r="N354" s="504"/>
    </row>
    <row r="355" spans="1:14" ht="15" x14ac:dyDescent="0.25">
      <c r="A355" s="325" t="s">
        <v>897</v>
      </c>
      <c r="B355" s="503" t="s">
        <v>1107</v>
      </c>
      <c r="C355" s="507"/>
      <c r="D355" s="507"/>
      <c r="E355" s="507"/>
      <c r="F355" s="507"/>
      <c r="G355" s="504"/>
      <c r="H355" s="504"/>
      <c r="I355" s="504"/>
      <c r="J355" s="504"/>
      <c r="K355" s="504"/>
      <c r="L355" s="504"/>
      <c r="M355" s="504"/>
      <c r="N355" s="504"/>
    </row>
    <row r="356" spans="1:14" ht="15" customHeight="1" x14ac:dyDescent="0.25">
      <c r="A356" s="325" t="s">
        <v>899</v>
      </c>
      <c r="B356" s="508" t="s">
        <v>1108</v>
      </c>
      <c r="C356" s="508"/>
      <c r="D356" s="508"/>
      <c r="E356" s="508"/>
      <c r="F356" s="508"/>
      <c r="G356" s="508"/>
      <c r="H356" s="508"/>
      <c r="I356" s="508"/>
      <c r="J356" s="508"/>
      <c r="K356" s="508"/>
      <c r="L356" s="508"/>
      <c r="M356" s="508"/>
      <c r="N356" s="508"/>
    </row>
    <row r="357" spans="1:14" ht="15" x14ac:dyDescent="0.25">
      <c r="A357" s="325" t="s">
        <v>900</v>
      </c>
      <c r="B357" s="325" t="s">
        <v>1109</v>
      </c>
      <c r="C357" s="325"/>
      <c r="D357" s="504"/>
      <c r="E357" s="504"/>
      <c r="F357" s="504"/>
      <c r="G357" s="505"/>
      <c r="H357" s="505"/>
      <c r="I357" s="506"/>
      <c r="J357" s="504"/>
      <c r="K357" s="504"/>
      <c r="L357" s="504"/>
      <c r="M357" s="504"/>
      <c r="N357" s="504"/>
    </row>
    <row r="358" spans="1:14" ht="15" customHeight="1" x14ac:dyDescent="0.25">
      <c r="A358" s="325" t="s">
        <v>929</v>
      </c>
      <c r="B358" s="508" t="s">
        <v>1110</v>
      </c>
      <c r="C358" s="508"/>
      <c r="D358" s="508"/>
      <c r="E358" s="508"/>
      <c r="F358" s="508"/>
      <c r="G358" s="508"/>
      <c r="H358" s="508"/>
      <c r="I358" s="508"/>
      <c r="J358" s="508"/>
      <c r="K358" s="508"/>
      <c r="L358" s="508"/>
      <c r="M358" s="508"/>
      <c r="N358" s="508"/>
    </row>
    <row r="359" spans="1:14" ht="30.75" customHeight="1" x14ac:dyDescent="0.25">
      <c r="A359" s="325" t="s">
        <v>931</v>
      </c>
      <c r="B359" s="470" t="s">
        <v>1111</v>
      </c>
      <c r="C359" s="470"/>
      <c r="D359" s="470"/>
      <c r="E359" s="470"/>
      <c r="F359" s="470"/>
      <c r="G359" s="470"/>
      <c r="H359" s="470"/>
      <c r="I359" s="470"/>
      <c r="J359" s="470"/>
      <c r="K359" s="470"/>
      <c r="L359" s="470"/>
      <c r="M359" s="470"/>
      <c r="N359" s="470"/>
    </row>
    <row r="360" spans="1:14" ht="27.75" customHeight="1" x14ac:dyDescent="0.25">
      <c r="A360" s="325" t="s">
        <v>933</v>
      </c>
      <c r="B360" s="470" t="s">
        <v>1112</v>
      </c>
      <c r="C360" s="470"/>
      <c r="D360" s="470"/>
      <c r="E360" s="470"/>
      <c r="F360" s="470"/>
      <c r="G360" s="470"/>
      <c r="H360" s="470"/>
      <c r="I360" s="470"/>
      <c r="J360" s="470"/>
      <c r="K360" s="470"/>
      <c r="L360" s="470"/>
      <c r="M360" s="470"/>
      <c r="N360" s="470"/>
    </row>
    <row r="361" spans="1:14" ht="30" customHeight="1" x14ac:dyDescent="0.25">
      <c r="A361" s="325" t="s">
        <v>935</v>
      </c>
      <c r="B361" s="470" t="s">
        <v>1113</v>
      </c>
      <c r="C361" s="470"/>
      <c r="D361" s="470"/>
      <c r="E361" s="470"/>
      <c r="F361" s="470"/>
      <c r="G361" s="470"/>
      <c r="H361" s="470"/>
      <c r="I361" s="470"/>
      <c r="J361" s="470"/>
      <c r="K361" s="470"/>
      <c r="L361" s="470"/>
      <c r="M361" s="470"/>
      <c r="N361" s="470"/>
    </row>
    <row r="362" spans="1:14" ht="29.25" customHeight="1" x14ac:dyDescent="0.25">
      <c r="A362" s="325" t="s">
        <v>937</v>
      </c>
      <c r="B362" s="470" t="s">
        <v>1114</v>
      </c>
      <c r="C362" s="470"/>
      <c r="D362" s="470"/>
      <c r="E362" s="470"/>
      <c r="F362" s="470"/>
      <c r="G362" s="470"/>
      <c r="H362" s="470"/>
      <c r="I362" s="470"/>
      <c r="J362" s="470"/>
      <c r="K362" s="470"/>
      <c r="L362" s="470"/>
      <c r="M362" s="470"/>
      <c r="N362" s="470"/>
    </row>
    <row r="363" spans="1:14" ht="15" x14ac:dyDescent="0.25">
      <c r="A363" s="325" t="s">
        <v>941</v>
      </c>
      <c r="B363" s="470" t="s">
        <v>1115</v>
      </c>
      <c r="C363" s="471"/>
      <c r="D363" s="471"/>
      <c r="E363" s="471"/>
      <c r="F363" s="471"/>
      <c r="G363" s="504"/>
      <c r="H363" s="504"/>
      <c r="I363" s="504"/>
      <c r="J363" s="504"/>
      <c r="K363" s="504"/>
      <c r="L363" s="504"/>
      <c r="M363" s="504"/>
      <c r="N363" s="504"/>
    </row>
    <row r="364" spans="1:14" ht="15" x14ac:dyDescent="0.25">
      <c r="A364" s="325" t="s">
        <v>943</v>
      </c>
      <c r="B364" s="470" t="s">
        <v>1116</v>
      </c>
      <c r="C364" s="471"/>
      <c r="D364" s="471"/>
      <c r="E364" s="471"/>
      <c r="F364" s="471"/>
      <c r="G364" s="504"/>
      <c r="H364" s="504"/>
      <c r="I364" s="504"/>
      <c r="J364" s="504"/>
      <c r="K364" s="504"/>
      <c r="L364" s="504"/>
      <c r="M364" s="504"/>
      <c r="N364" s="504"/>
    </row>
    <row r="365" spans="1:14" ht="30.75" customHeight="1" x14ac:dyDescent="0.25">
      <c r="A365" s="325" t="s">
        <v>956</v>
      </c>
      <c r="B365" s="470" t="s">
        <v>1117</v>
      </c>
      <c r="C365" s="470" t="s">
        <v>957</v>
      </c>
      <c r="D365" s="470"/>
      <c r="E365" s="470"/>
      <c r="F365" s="470"/>
      <c r="G365" s="470"/>
      <c r="H365" s="470"/>
      <c r="I365" s="470"/>
      <c r="J365" s="470"/>
      <c r="K365" s="470"/>
      <c r="L365" s="470"/>
      <c r="M365" s="470"/>
      <c r="N365" s="470"/>
    </row>
    <row r="366" spans="1:14" ht="15" customHeight="1" x14ac:dyDescent="0.25">
      <c r="A366" s="325" t="s">
        <v>959</v>
      </c>
      <c r="B366" s="470" t="s">
        <v>1118</v>
      </c>
      <c r="C366" s="470"/>
      <c r="D366" s="470"/>
      <c r="E366" s="470"/>
      <c r="F366" s="470"/>
      <c r="G366" s="470"/>
      <c r="H366" s="470"/>
      <c r="I366" s="470"/>
      <c r="J366" s="470"/>
      <c r="K366" s="470"/>
      <c r="L366" s="470"/>
      <c r="M366" s="470"/>
      <c r="N366" s="470"/>
    </row>
    <row r="367" spans="1:14" ht="15" customHeight="1" x14ac:dyDescent="0.25">
      <c r="A367" s="325" t="s">
        <v>961</v>
      </c>
      <c r="B367" s="470" t="s">
        <v>1119</v>
      </c>
      <c r="C367" s="470"/>
      <c r="D367" s="470"/>
      <c r="E367" s="470"/>
      <c r="F367" s="470"/>
      <c r="G367" s="470"/>
      <c r="H367" s="470"/>
      <c r="I367" s="470"/>
      <c r="J367" s="470"/>
      <c r="K367" s="470"/>
      <c r="L367" s="470"/>
      <c r="M367" s="470"/>
      <c r="N367" s="470"/>
    </row>
    <row r="368" spans="1:14" ht="15" x14ac:dyDescent="0.25">
      <c r="A368" s="325" t="s">
        <v>976</v>
      </c>
      <c r="B368" s="470" t="s">
        <v>1120</v>
      </c>
      <c r="C368" s="471"/>
      <c r="D368" s="471"/>
      <c r="E368" s="471"/>
      <c r="F368" s="471"/>
      <c r="G368" s="504"/>
      <c r="H368" s="504"/>
      <c r="I368" s="504"/>
      <c r="J368" s="504"/>
      <c r="K368" s="504"/>
      <c r="L368" s="504"/>
      <c r="M368" s="504"/>
      <c r="N368" s="504"/>
    </row>
    <row r="369" spans="1:14" ht="15" x14ac:dyDescent="0.25">
      <c r="A369" s="325" t="s">
        <v>979</v>
      </c>
      <c r="B369" s="470" t="s">
        <v>1121</v>
      </c>
      <c r="C369" s="471"/>
      <c r="D369" s="471"/>
      <c r="E369" s="471"/>
      <c r="F369" s="471"/>
      <c r="G369" s="504"/>
      <c r="H369" s="504"/>
      <c r="I369" s="504"/>
      <c r="J369" s="504"/>
      <c r="K369" s="504"/>
      <c r="L369" s="504"/>
      <c r="M369" s="504"/>
      <c r="N369" s="504"/>
    </row>
    <row r="370" spans="1:14" ht="15" x14ac:dyDescent="0.25">
      <c r="A370" s="325" t="s">
        <v>1044</v>
      </c>
      <c r="B370" s="470" t="s">
        <v>1122</v>
      </c>
      <c r="C370" s="471"/>
      <c r="D370" s="471"/>
      <c r="E370" s="471"/>
      <c r="F370" s="471"/>
      <c r="G370" s="504"/>
      <c r="H370" s="504"/>
      <c r="I370" s="504"/>
      <c r="J370" s="504"/>
      <c r="K370" s="504"/>
      <c r="L370" s="504"/>
      <c r="M370" s="504"/>
      <c r="N370" s="504"/>
    </row>
    <row r="371" spans="1:14" ht="15" x14ac:dyDescent="0.25">
      <c r="A371" s="325" t="s">
        <v>1046</v>
      </c>
      <c r="B371" s="470" t="s">
        <v>1123</v>
      </c>
      <c r="C371" s="471"/>
      <c r="D371" s="471"/>
      <c r="E371" s="471"/>
      <c r="F371" s="471"/>
      <c r="G371" s="504"/>
      <c r="H371" s="504"/>
      <c r="I371" s="504"/>
      <c r="J371" s="504"/>
      <c r="K371" s="504"/>
      <c r="L371" s="504"/>
      <c r="M371" s="504"/>
      <c r="N371" s="504"/>
    </row>
    <row r="372" spans="1:14" ht="15" x14ac:dyDescent="0.25">
      <c r="A372" s="325" t="s">
        <v>1048</v>
      </c>
      <c r="B372" s="470" t="s">
        <v>1124</v>
      </c>
      <c r="C372" s="471"/>
      <c r="D372" s="471"/>
      <c r="E372" s="471"/>
      <c r="F372" s="471"/>
      <c r="G372" s="504"/>
      <c r="H372" s="504"/>
      <c r="I372" s="504"/>
      <c r="J372" s="504"/>
      <c r="K372" s="504"/>
      <c r="L372" s="504"/>
      <c r="M372" s="504"/>
      <c r="N372" s="504"/>
    </row>
    <row r="373" spans="1:14" ht="41.25" customHeight="1" x14ac:dyDescent="0.25">
      <c r="A373" s="325" t="s">
        <v>1067</v>
      </c>
      <c r="B373" s="470" t="s">
        <v>1125</v>
      </c>
      <c r="C373" s="470"/>
      <c r="D373" s="470"/>
      <c r="E373" s="470"/>
      <c r="F373" s="470"/>
      <c r="G373" s="470"/>
      <c r="H373" s="470"/>
      <c r="I373" s="470"/>
      <c r="J373" s="470"/>
      <c r="K373" s="470"/>
      <c r="L373" s="470"/>
      <c r="M373" s="470"/>
      <c r="N373" s="470"/>
    </row>
    <row r="374" spans="1:14" ht="54.75" customHeight="1" x14ac:dyDescent="0.25">
      <c r="A374" s="325" t="s">
        <v>1069</v>
      </c>
      <c r="B374" s="470" t="s">
        <v>1126</v>
      </c>
      <c r="C374" s="470"/>
      <c r="D374" s="470"/>
      <c r="E374" s="470"/>
      <c r="F374" s="470"/>
      <c r="G374" s="470"/>
      <c r="H374" s="470"/>
      <c r="I374" s="470"/>
      <c r="J374" s="470"/>
      <c r="K374" s="470"/>
      <c r="L374" s="470"/>
      <c r="M374" s="470"/>
      <c r="N374" s="470"/>
    </row>
    <row r="375" spans="1:14" ht="28.5" customHeight="1" x14ac:dyDescent="0.25">
      <c r="A375" s="325" t="s">
        <v>1077</v>
      </c>
      <c r="B375" s="470" t="s">
        <v>1127</v>
      </c>
      <c r="C375" s="470"/>
      <c r="D375" s="470"/>
      <c r="E375" s="470"/>
      <c r="F375" s="470"/>
      <c r="G375" s="470"/>
      <c r="H375" s="470"/>
      <c r="I375" s="470"/>
      <c r="J375" s="470"/>
      <c r="K375" s="470"/>
      <c r="L375" s="470"/>
      <c r="M375" s="470"/>
      <c r="N375" s="470"/>
    </row>
    <row r="376" spans="1:14" ht="15" customHeight="1" x14ac:dyDescent="0.25">
      <c r="A376" s="325" t="s">
        <v>1087</v>
      </c>
      <c r="B376" s="470" t="s">
        <v>1152</v>
      </c>
      <c r="C376" s="470"/>
      <c r="D376" s="470"/>
      <c r="E376" s="470"/>
      <c r="F376" s="470"/>
      <c r="G376" s="470"/>
      <c r="H376" s="470"/>
      <c r="I376" s="470"/>
      <c r="J376" s="470"/>
      <c r="K376" s="470"/>
      <c r="L376" s="470"/>
      <c r="M376" s="470"/>
      <c r="N376" s="470"/>
    </row>
    <row r="377" spans="1:14" ht="15" customHeight="1" x14ac:dyDescent="0.25">
      <c r="A377" s="325" t="s">
        <v>1089</v>
      </c>
      <c r="B377" s="470" t="s">
        <v>1128</v>
      </c>
      <c r="C377" s="470"/>
      <c r="D377" s="470"/>
      <c r="E377" s="470"/>
      <c r="F377" s="470"/>
      <c r="G377" s="470"/>
      <c r="H377" s="470"/>
      <c r="I377" s="470"/>
      <c r="J377" s="470"/>
      <c r="K377" s="470"/>
      <c r="L377" s="470"/>
      <c r="M377" s="470"/>
      <c r="N377" s="470"/>
    </row>
    <row r="378" spans="1:14" x14ac:dyDescent="0.25">
      <c r="B378" s="393"/>
      <c r="C378" s="393"/>
      <c r="D378" s="393"/>
      <c r="E378" s="393"/>
      <c r="F378" s="393"/>
      <c r="G378" s="324"/>
      <c r="H378" s="324"/>
      <c r="I378" s="324"/>
      <c r="J378" s="324"/>
    </row>
    <row r="379" spans="1:14" x14ac:dyDescent="0.25">
      <c r="G379" s="324"/>
      <c r="H379" s="324"/>
      <c r="I379" s="324"/>
      <c r="J379" s="324"/>
    </row>
    <row r="380" spans="1:14" x14ac:dyDescent="0.25">
      <c r="G380" s="324"/>
      <c r="H380" s="324"/>
      <c r="I380" s="324"/>
      <c r="J380" s="324"/>
    </row>
    <row r="381" spans="1:14" x14ac:dyDescent="0.25">
      <c r="G381" s="324"/>
      <c r="H381" s="324"/>
      <c r="I381" s="324"/>
      <c r="J381" s="324"/>
    </row>
  </sheetData>
  <mergeCells count="44">
    <mergeCell ref="B377:N377"/>
    <mergeCell ref="B376:N376"/>
    <mergeCell ref="B366:N366"/>
    <mergeCell ref="B367:N367"/>
    <mergeCell ref="B362:N362"/>
    <mergeCell ref="B365:N365"/>
    <mergeCell ref="B361:N361"/>
    <mergeCell ref="B352:N352"/>
    <mergeCell ref="B353:N353"/>
    <mergeCell ref="B347:N347"/>
    <mergeCell ref="A1:N1"/>
    <mergeCell ref="A2:N2"/>
    <mergeCell ref="A3:N3"/>
    <mergeCell ref="A4:A5"/>
    <mergeCell ref="B4:B5"/>
    <mergeCell ref="C4:C5"/>
    <mergeCell ref="D4:D5"/>
    <mergeCell ref="E4:E5"/>
    <mergeCell ref="F4:F5"/>
    <mergeCell ref="G4:K4"/>
    <mergeCell ref="L4:N4"/>
    <mergeCell ref="A341:F341"/>
    <mergeCell ref="B348:F348"/>
    <mergeCell ref="B349:F349"/>
    <mergeCell ref="B350:F350"/>
    <mergeCell ref="B351:F351"/>
    <mergeCell ref="B345:N345"/>
    <mergeCell ref="B344:N344"/>
    <mergeCell ref="B346:N346"/>
    <mergeCell ref="B355:F355"/>
    <mergeCell ref="B356:N356"/>
    <mergeCell ref="B358:N358"/>
    <mergeCell ref="B368:F368"/>
    <mergeCell ref="B363:F363"/>
    <mergeCell ref="B364:F364"/>
    <mergeCell ref="B359:N359"/>
    <mergeCell ref="B360:N360"/>
    <mergeCell ref="B369:F369"/>
    <mergeCell ref="B370:F370"/>
    <mergeCell ref="B371:F371"/>
    <mergeCell ref="B372:F372"/>
    <mergeCell ref="B373:N373"/>
    <mergeCell ref="B374:N374"/>
    <mergeCell ref="B375:N375"/>
  </mergeCells>
  <conditionalFormatting sqref="G5:I5 A1:A3">
    <cfRule type="cellIs" dxfId="4" priority="1" stopIfTrue="1" operator="equal">
      <formula>"NO"</formula>
    </cfRule>
  </conditionalFormatting>
  <pageMargins left="0.70866141732283472" right="0.70866141732283472" top="0.74803149606299213" bottom="0.55118110236220474" header="0.51181102362204722" footer="0.31496062992125984"/>
  <pageSetup paperSize="9" scale="58" fitToHeight="0" orientation="landscape" r:id="rId1"/>
  <headerFooter>
    <oddHeader>&amp;R&amp;"Book Antiqua,Negrita"&amp;10ANEXO I
Página &amp;P/&amp;N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1"/>
  <sheetViews>
    <sheetView tabSelected="1" zoomScaleNormal="100" workbookViewId="0">
      <selection activeCell="F335" sqref="F335"/>
    </sheetView>
  </sheetViews>
  <sheetFormatPr baseColWidth="10" defaultRowHeight="13.5" x14ac:dyDescent="0.25"/>
  <cols>
    <col min="1" max="1" width="4.5703125" style="324" bestFit="1" customWidth="1"/>
    <col min="2" max="2" width="5.140625" style="324" customWidth="1"/>
    <col min="3" max="5" width="3.7109375" style="324" bestFit="1" customWidth="1"/>
    <col min="6" max="6" width="83.7109375" style="324" customWidth="1"/>
    <col min="7" max="7" width="13.7109375" style="425" bestFit="1" customWidth="1"/>
    <col min="8" max="8" width="11.7109375" style="425" customWidth="1"/>
    <col min="9" max="9" width="18" style="424" bestFit="1" customWidth="1"/>
    <col min="10" max="10" width="15.7109375" style="424" bestFit="1" customWidth="1"/>
    <col min="11" max="11" width="14.7109375" style="324" bestFit="1" customWidth="1"/>
    <col min="12" max="13" width="15.7109375" style="324" bestFit="1" customWidth="1"/>
    <col min="14" max="14" width="14.7109375" style="324" bestFit="1" customWidth="1"/>
    <col min="15" max="16384" width="11.42578125" style="324"/>
  </cols>
  <sheetData>
    <row r="1" spans="1:14" s="499" customFormat="1" ht="14.25" x14ac:dyDescent="0.3">
      <c r="A1" s="475" t="s">
        <v>3</v>
      </c>
      <c r="B1" s="475"/>
      <c r="C1" s="475"/>
      <c r="D1" s="475"/>
      <c r="E1" s="475"/>
      <c r="F1" s="475"/>
      <c r="G1" s="475"/>
      <c r="H1" s="475"/>
      <c r="I1" s="475"/>
      <c r="J1" s="475"/>
      <c r="K1" s="475"/>
      <c r="L1" s="475"/>
      <c r="M1" s="475"/>
      <c r="N1" s="475"/>
    </row>
    <row r="2" spans="1:14" s="499" customFormat="1" ht="14.25" x14ac:dyDescent="0.3">
      <c r="A2" s="475" t="s">
        <v>4</v>
      </c>
      <c r="B2" s="475"/>
      <c r="C2" s="475"/>
      <c r="D2" s="475"/>
      <c r="E2" s="475"/>
      <c r="F2" s="475"/>
      <c r="G2" s="475"/>
      <c r="H2" s="475"/>
      <c r="I2" s="475"/>
      <c r="J2" s="475"/>
      <c r="K2" s="475"/>
      <c r="L2" s="475"/>
      <c r="M2" s="475"/>
      <c r="N2" s="475"/>
    </row>
    <row r="3" spans="1:14" s="499" customFormat="1" x14ac:dyDescent="0.25">
      <c r="A3" s="527"/>
      <c r="B3" s="527"/>
      <c r="C3" s="527"/>
      <c r="D3" s="527"/>
      <c r="E3" s="527"/>
      <c r="F3" s="527"/>
      <c r="G3" s="527"/>
      <c r="H3" s="527"/>
      <c r="I3" s="527"/>
      <c r="J3" s="527"/>
      <c r="K3" s="527"/>
      <c r="L3" s="527"/>
      <c r="M3" s="527"/>
      <c r="N3" s="527"/>
    </row>
    <row r="4" spans="1:14" s="421" customFormat="1" ht="16.5" customHeight="1" x14ac:dyDescent="0.3">
      <c r="A4" s="528" t="s">
        <v>850</v>
      </c>
      <c r="B4" s="529" t="s">
        <v>1090</v>
      </c>
      <c r="C4" s="529"/>
      <c r="D4" s="529"/>
      <c r="E4" s="529"/>
      <c r="F4" s="529"/>
      <c r="G4" s="529"/>
      <c r="H4" s="529"/>
      <c r="I4" s="529"/>
      <c r="J4" s="529"/>
      <c r="K4" s="529"/>
      <c r="L4" s="529"/>
      <c r="M4" s="529"/>
      <c r="N4" s="529"/>
    </row>
    <row r="5" spans="1:14" ht="15" customHeight="1" x14ac:dyDescent="0.25">
      <c r="A5" s="325" t="s">
        <v>854</v>
      </c>
      <c r="B5" s="470" t="s">
        <v>1097</v>
      </c>
      <c r="C5" s="470"/>
      <c r="D5" s="470"/>
      <c r="E5" s="470"/>
      <c r="F5" s="470"/>
      <c r="G5" s="470"/>
      <c r="H5" s="470"/>
      <c r="I5" s="470"/>
      <c r="J5" s="470"/>
      <c r="K5" s="470"/>
      <c r="L5" s="470"/>
      <c r="M5" s="470"/>
      <c r="N5" s="470"/>
    </row>
    <row r="6" spans="1:14" ht="55.5" customHeight="1" x14ac:dyDescent="0.25">
      <c r="A6" s="325" t="s">
        <v>858</v>
      </c>
      <c r="B6" s="470" t="s">
        <v>1098</v>
      </c>
      <c r="C6" s="470"/>
      <c r="D6" s="470"/>
      <c r="E6" s="470"/>
      <c r="F6" s="470"/>
      <c r="G6" s="470"/>
      <c r="H6" s="470"/>
      <c r="I6" s="470"/>
      <c r="J6" s="470"/>
      <c r="K6" s="470"/>
      <c r="L6" s="470"/>
      <c r="M6" s="470"/>
      <c r="N6" s="470"/>
    </row>
    <row r="7" spans="1:14" ht="15" customHeight="1" x14ac:dyDescent="0.25">
      <c r="A7" s="325" t="s">
        <v>860</v>
      </c>
      <c r="B7" s="470" t="s">
        <v>1099</v>
      </c>
      <c r="C7" s="470"/>
      <c r="D7" s="470"/>
      <c r="E7" s="470"/>
      <c r="F7" s="470"/>
      <c r="G7" s="470"/>
      <c r="H7" s="470"/>
      <c r="I7" s="470"/>
      <c r="J7" s="470"/>
      <c r="K7" s="470"/>
      <c r="L7" s="470"/>
      <c r="M7" s="470"/>
      <c r="N7" s="470"/>
    </row>
    <row r="8" spans="1:14" ht="15" x14ac:dyDescent="0.25">
      <c r="A8" s="325" t="s">
        <v>869</v>
      </c>
      <c r="B8" s="503" t="s">
        <v>1100</v>
      </c>
      <c r="C8" s="507"/>
      <c r="D8" s="507"/>
      <c r="E8" s="507"/>
      <c r="F8" s="507"/>
      <c r="G8" s="505"/>
      <c r="H8" s="505"/>
      <c r="I8" s="506"/>
      <c r="J8" s="506"/>
      <c r="K8" s="504"/>
      <c r="L8" s="504"/>
      <c r="M8" s="504"/>
      <c r="N8" s="504"/>
    </row>
    <row r="9" spans="1:14" ht="15" x14ac:dyDescent="0.25">
      <c r="A9" s="325" t="s">
        <v>872</v>
      </c>
      <c r="B9" s="503" t="s">
        <v>1101</v>
      </c>
      <c r="C9" s="507"/>
      <c r="D9" s="507"/>
      <c r="E9" s="507"/>
      <c r="F9" s="507"/>
      <c r="G9" s="505"/>
      <c r="H9" s="505"/>
      <c r="I9" s="506"/>
      <c r="J9" s="506"/>
      <c r="K9" s="504"/>
      <c r="L9" s="504"/>
      <c r="M9" s="504"/>
      <c r="N9" s="504"/>
    </row>
    <row r="10" spans="1:14" ht="15" x14ac:dyDescent="0.25">
      <c r="A10" s="325" t="s">
        <v>877</v>
      </c>
      <c r="B10" s="503" t="s">
        <v>1102</v>
      </c>
      <c r="C10" s="507"/>
      <c r="D10" s="507"/>
      <c r="E10" s="507"/>
      <c r="F10" s="507"/>
      <c r="G10" s="504"/>
      <c r="H10" s="504"/>
      <c r="I10" s="504"/>
      <c r="J10" s="504"/>
      <c r="K10" s="504"/>
      <c r="L10" s="504"/>
      <c r="M10" s="504"/>
      <c r="N10" s="504"/>
    </row>
    <row r="11" spans="1:14" ht="15" x14ac:dyDescent="0.25">
      <c r="A11" s="325" t="s">
        <v>879</v>
      </c>
      <c r="B11" s="503" t="s">
        <v>1103</v>
      </c>
      <c r="C11" s="507"/>
      <c r="D11" s="507"/>
      <c r="E11" s="507"/>
      <c r="F11" s="507"/>
      <c r="G11" s="504"/>
      <c r="H11" s="504"/>
      <c r="I11" s="504"/>
      <c r="J11" s="504"/>
      <c r="K11" s="504"/>
      <c r="L11" s="504"/>
      <c r="M11" s="504"/>
      <c r="N11" s="504"/>
    </row>
    <row r="12" spans="1:14" ht="15" customHeight="1" x14ac:dyDescent="0.25">
      <c r="A12" s="325" t="s">
        <v>891</v>
      </c>
      <c r="B12" s="470" t="s">
        <v>1104</v>
      </c>
      <c r="C12" s="470"/>
      <c r="D12" s="470"/>
      <c r="E12" s="470"/>
      <c r="F12" s="470"/>
      <c r="G12" s="470"/>
      <c r="H12" s="470"/>
      <c r="I12" s="470"/>
      <c r="J12" s="470"/>
      <c r="K12" s="470"/>
      <c r="L12" s="470"/>
      <c r="M12" s="470"/>
      <c r="N12" s="470"/>
    </row>
    <row r="13" spans="1:14" ht="15" customHeight="1" x14ac:dyDescent="0.25">
      <c r="A13" s="325" t="s">
        <v>893</v>
      </c>
      <c r="B13" s="470" t="s">
        <v>1105</v>
      </c>
      <c r="C13" s="470"/>
      <c r="D13" s="470"/>
      <c r="E13" s="470"/>
      <c r="F13" s="470"/>
      <c r="G13" s="470"/>
      <c r="H13" s="470"/>
      <c r="I13" s="470"/>
      <c r="J13" s="470"/>
      <c r="K13" s="470"/>
      <c r="L13" s="470"/>
      <c r="M13" s="470"/>
      <c r="N13" s="470"/>
    </row>
    <row r="14" spans="1:14" ht="15" customHeight="1" x14ac:dyDescent="0.25">
      <c r="A14" s="325" t="s">
        <v>895</v>
      </c>
      <c r="B14" s="504" t="s">
        <v>1106</v>
      </c>
      <c r="C14" s="504"/>
      <c r="D14" s="504"/>
      <c r="E14" s="504"/>
      <c r="F14" s="504"/>
      <c r="G14" s="504"/>
      <c r="H14" s="504"/>
      <c r="I14" s="504"/>
      <c r="J14" s="504"/>
      <c r="K14" s="504"/>
      <c r="L14" s="504"/>
      <c r="M14" s="504"/>
      <c r="N14" s="504"/>
    </row>
    <row r="15" spans="1:14" ht="15" x14ac:dyDescent="0.25">
      <c r="A15" s="325" t="s">
        <v>897</v>
      </c>
      <c r="B15" s="503" t="s">
        <v>1107</v>
      </c>
      <c r="C15" s="507"/>
      <c r="D15" s="507"/>
      <c r="E15" s="507"/>
      <c r="F15" s="507"/>
      <c r="G15" s="504"/>
      <c r="H15" s="504"/>
      <c r="I15" s="504"/>
      <c r="J15" s="504"/>
      <c r="K15" s="504"/>
      <c r="L15" s="504"/>
      <c r="M15" s="504"/>
      <c r="N15" s="504"/>
    </row>
    <row r="16" spans="1:14" ht="15" customHeight="1" x14ac:dyDescent="0.25">
      <c r="A16" s="325" t="s">
        <v>899</v>
      </c>
      <c r="B16" s="508" t="s">
        <v>1108</v>
      </c>
      <c r="C16" s="508"/>
      <c r="D16" s="508"/>
      <c r="E16" s="508"/>
      <c r="F16" s="508"/>
      <c r="G16" s="508"/>
      <c r="H16" s="508"/>
      <c r="I16" s="508"/>
      <c r="J16" s="508"/>
      <c r="K16" s="508"/>
      <c r="L16" s="508"/>
      <c r="M16" s="508"/>
      <c r="N16" s="508"/>
    </row>
    <row r="17" spans="1:14" ht="15" x14ac:dyDescent="0.25">
      <c r="A17" s="325" t="s">
        <v>900</v>
      </c>
      <c r="B17" s="325" t="s">
        <v>1109</v>
      </c>
      <c r="C17" s="325"/>
      <c r="D17" s="504"/>
      <c r="E17" s="504"/>
      <c r="F17" s="504"/>
      <c r="G17" s="505"/>
      <c r="H17" s="505"/>
      <c r="I17" s="506"/>
      <c r="J17" s="504"/>
      <c r="K17" s="504"/>
      <c r="L17" s="504"/>
      <c r="M17" s="504"/>
      <c r="N17" s="504"/>
    </row>
    <row r="18" spans="1:14" ht="15" customHeight="1" x14ac:dyDescent="0.25">
      <c r="A18" s="325" t="s">
        <v>929</v>
      </c>
      <c r="B18" s="508" t="s">
        <v>1110</v>
      </c>
      <c r="C18" s="508"/>
      <c r="D18" s="508"/>
      <c r="E18" s="508"/>
      <c r="F18" s="508"/>
      <c r="G18" s="508"/>
      <c r="H18" s="508"/>
      <c r="I18" s="508"/>
      <c r="J18" s="508"/>
      <c r="K18" s="508"/>
      <c r="L18" s="508"/>
      <c r="M18" s="508"/>
      <c r="N18" s="508"/>
    </row>
    <row r="19" spans="1:14" ht="30.75" customHeight="1" x14ac:dyDescent="0.25">
      <c r="A19" s="325" t="s">
        <v>931</v>
      </c>
      <c r="B19" s="470" t="s">
        <v>1111</v>
      </c>
      <c r="C19" s="470"/>
      <c r="D19" s="470"/>
      <c r="E19" s="470"/>
      <c r="F19" s="470"/>
      <c r="G19" s="470"/>
      <c r="H19" s="470"/>
      <c r="I19" s="470"/>
      <c r="J19" s="470"/>
      <c r="K19" s="470"/>
      <c r="L19" s="470"/>
      <c r="M19" s="470"/>
      <c r="N19" s="470"/>
    </row>
    <row r="20" spans="1:14" ht="27.75" customHeight="1" x14ac:dyDescent="0.25">
      <c r="A20" s="325" t="s">
        <v>933</v>
      </c>
      <c r="B20" s="470" t="s">
        <v>1112</v>
      </c>
      <c r="C20" s="470"/>
      <c r="D20" s="470"/>
      <c r="E20" s="470"/>
      <c r="F20" s="470"/>
      <c r="G20" s="470"/>
      <c r="H20" s="470"/>
      <c r="I20" s="470"/>
      <c r="J20" s="470"/>
      <c r="K20" s="470"/>
      <c r="L20" s="470"/>
      <c r="M20" s="470"/>
      <c r="N20" s="470"/>
    </row>
    <row r="21" spans="1:14" ht="30" customHeight="1" x14ac:dyDescent="0.25">
      <c r="A21" s="325" t="s">
        <v>935</v>
      </c>
      <c r="B21" s="470" t="s">
        <v>1113</v>
      </c>
      <c r="C21" s="470"/>
      <c r="D21" s="470"/>
      <c r="E21" s="470"/>
      <c r="F21" s="470"/>
      <c r="G21" s="470"/>
      <c r="H21" s="470"/>
      <c r="I21" s="470"/>
      <c r="J21" s="470"/>
      <c r="K21" s="470"/>
      <c r="L21" s="470"/>
      <c r="M21" s="470"/>
      <c r="N21" s="470"/>
    </row>
    <row r="22" spans="1:14" ht="29.25" customHeight="1" x14ac:dyDescent="0.25">
      <c r="A22" s="325" t="s">
        <v>937</v>
      </c>
      <c r="B22" s="470" t="s">
        <v>1114</v>
      </c>
      <c r="C22" s="470"/>
      <c r="D22" s="470"/>
      <c r="E22" s="470"/>
      <c r="F22" s="470"/>
      <c r="G22" s="470"/>
      <c r="H22" s="470"/>
      <c r="I22" s="470"/>
      <c r="J22" s="470"/>
      <c r="K22" s="470"/>
      <c r="L22" s="470"/>
      <c r="M22" s="470"/>
      <c r="N22" s="470"/>
    </row>
    <row r="23" spans="1:14" ht="15" x14ac:dyDescent="0.25">
      <c r="A23" s="325" t="s">
        <v>941</v>
      </c>
      <c r="B23" s="470" t="s">
        <v>1115</v>
      </c>
      <c r="C23" s="471"/>
      <c r="D23" s="471"/>
      <c r="E23" s="471"/>
      <c r="F23" s="471"/>
      <c r="G23" s="504"/>
      <c r="H23" s="504"/>
      <c r="I23" s="504"/>
      <c r="J23" s="504"/>
      <c r="K23" s="504"/>
      <c r="L23" s="504"/>
      <c r="M23" s="504"/>
      <c r="N23" s="504"/>
    </row>
    <row r="24" spans="1:14" ht="15" x14ac:dyDescent="0.25">
      <c r="A24" s="325" t="s">
        <v>943</v>
      </c>
      <c r="B24" s="470" t="s">
        <v>1116</v>
      </c>
      <c r="C24" s="471"/>
      <c r="D24" s="471"/>
      <c r="E24" s="471"/>
      <c r="F24" s="471"/>
      <c r="G24" s="504"/>
      <c r="H24" s="504"/>
      <c r="I24" s="504"/>
      <c r="J24" s="504"/>
      <c r="K24" s="504"/>
      <c r="L24" s="504"/>
      <c r="M24" s="504"/>
      <c r="N24" s="504"/>
    </row>
    <row r="25" spans="1:14" ht="30.75" customHeight="1" x14ac:dyDescent="0.25">
      <c r="A25" s="325" t="s">
        <v>956</v>
      </c>
      <c r="B25" s="470" t="s">
        <v>1117</v>
      </c>
      <c r="C25" s="470" t="s">
        <v>957</v>
      </c>
      <c r="D25" s="470"/>
      <c r="E25" s="470"/>
      <c r="F25" s="470"/>
      <c r="G25" s="470"/>
      <c r="H25" s="470"/>
      <c r="I25" s="470"/>
      <c r="J25" s="470"/>
      <c r="K25" s="470"/>
      <c r="L25" s="470"/>
      <c r="M25" s="470"/>
      <c r="N25" s="470"/>
    </row>
    <row r="26" spans="1:14" ht="15" customHeight="1" x14ac:dyDescent="0.25">
      <c r="A26" s="325" t="s">
        <v>959</v>
      </c>
      <c r="B26" s="470" t="s">
        <v>1118</v>
      </c>
      <c r="C26" s="470"/>
      <c r="D26" s="470"/>
      <c r="E26" s="470"/>
      <c r="F26" s="470"/>
      <c r="G26" s="470"/>
      <c r="H26" s="470"/>
      <c r="I26" s="470"/>
      <c r="J26" s="470"/>
      <c r="K26" s="470"/>
      <c r="L26" s="470"/>
      <c r="M26" s="470"/>
      <c r="N26" s="470"/>
    </row>
    <row r="27" spans="1:14" ht="15" customHeight="1" x14ac:dyDescent="0.25">
      <c r="A27" s="325" t="s">
        <v>961</v>
      </c>
      <c r="B27" s="470" t="s">
        <v>1119</v>
      </c>
      <c r="C27" s="470"/>
      <c r="D27" s="470"/>
      <c r="E27" s="470"/>
      <c r="F27" s="470"/>
      <c r="G27" s="470"/>
      <c r="H27" s="470"/>
      <c r="I27" s="470"/>
      <c r="J27" s="470"/>
      <c r="K27" s="470"/>
      <c r="L27" s="470"/>
      <c r="M27" s="470"/>
      <c r="N27" s="470"/>
    </row>
    <row r="28" spans="1:14" ht="15" x14ac:dyDescent="0.25">
      <c r="A28" s="325" t="s">
        <v>976</v>
      </c>
      <c r="B28" s="470" t="s">
        <v>1120</v>
      </c>
      <c r="C28" s="471"/>
      <c r="D28" s="471"/>
      <c r="E28" s="471"/>
      <c r="F28" s="471"/>
      <c r="G28" s="504"/>
      <c r="H28" s="504"/>
      <c r="I28" s="504"/>
      <c r="J28" s="504"/>
      <c r="K28" s="504"/>
      <c r="L28" s="504"/>
      <c r="M28" s="504"/>
      <c r="N28" s="504"/>
    </row>
    <row r="29" spans="1:14" ht="15" x14ac:dyDescent="0.25">
      <c r="A29" s="325" t="s">
        <v>979</v>
      </c>
      <c r="B29" s="470" t="s">
        <v>1121</v>
      </c>
      <c r="C29" s="471"/>
      <c r="D29" s="471"/>
      <c r="E29" s="471"/>
      <c r="F29" s="471"/>
      <c r="G29" s="504"/>
      <c r="H29" s="504"/>
      <c r="I29" s="504"/>
      <c r="J29" s="504"/>
      <c r="K29" s="504"/>
      <c r="L29" s="504"/>
      <c r="M29" s="504"/>
      <c r="N29" s="504"/>
    </row>
    <row r="30" spans="1:14" ht="15" x14ac:dyDescent="0.25">
      <c r="A30" s="325" t="s">
        <v>1044</v>
      </c>
      <c r="B30" s="470" t="s">
        <v>1122</v>
      </c>
      <c r="C30" s="471"/>
      <c r="D30" s="471"/>
      <c r="E30" s="471"/>
      <c r="F30" s="471"/>
      <c r="G30" s="504"/>
      <c r="H30" s="504"/>
      <c r="I30" s="504"/>
      <c r="J30" s="504"/>
      <c r="K30" s="504"/>
      <c r="L30" s="504"/>
      <c r="M30" s="504"/>
      <c r="N30" s="504"/>
    </row>
    <row r="31" spans="1:14" ht="15" x14ac:dyDescent="0.25">
      <c r="A31" s="325" t="s">
        <v>1046</v>
      </c>
      <c r="B31" s="470" t="s">
        <v>1123</v>
      </c>
      <c r="C31" s="471"/>
      <c r="D31" s="471"/>
      <c r="E31" s="471"/>
      <c r="F31" s="471"/>
      <c r="G31" s="504"/>
      <c r="H31" s="504"/>
      <c r="I31" s="504"/>
      <c r="J31" s="504"/>
      <c r="K31" s="504"/>
      <c r="L31" s="504"/>
      <c r="M31" s="504"/>
      <c r="N31" s="504"/>
    </row>
    <row r="32" spans="1:14" ht="15" x14ac:dyDescent="0.25">
      <c r="A32" s="325" t="s">
        <v>1048</v>
      </c>
      <c r="B32" s="470" t="s">
        <v>1124</v>
      </c>
      <c r="C32" s="471"/>
      <c r="D32" s="471"/>
      <c r="E32" s="471"/>
      <c r="F32" s="471"/>
      <c r="G32" s="504"/>
      <c r="H32" s="504"/>
      <c r="I32" s="504"/>
      <c r="J32" s="504"/>
      <c r="K32" s="504"/>
      <c r="L32" s="504"/>
      <c r="M32" s="504"/>
      <c r="N32" s="504"/>
    </row>
    <row r="33" spans="1:14" ht="41.25" customHeight="1" x14ac:dyDescent="0.25">
      <c r="A33" s="325" t="s">
        <v>1067</v>
      </c>
      <c r="B33" s="470" t="s">
        <v>1125</v>
      </c>
      <c r="C33" s="470"/>
      <c r="D33" s="470"/>
      <c r="E33" s="470"/>
      <c r="F33" s="470"/>
      <c r="G33" s="470"/>
      <c r="H33" s="470"/>
      <c r="I33" s="470"/>
      <c r="J33" s="470"/>
      <c r="K33" s="470"/>
      <c r="L33" s="470"/>
      <c r="M33" s="470"/>
      <c r="N33" s="470"/>
    </row>
    <row r="34" spans="1:14" ht="54.75" customHeight="1" x14ac:dyDescent="0.25">
      <c r="A34" s="325" t="s">
        <v>1069</v>
      </c>
      <c r="B34" s="470" t="s">
        <v>1126</v>
      </c>
      <c r="C34" s="470"/>
      <c r="D34" s="470"/>
      <c r="E34" s="470"/>
      <c r="F34" s="470"/>
      <c r="G34" s="470"/>
      <c r="H34" s="470"/>
      <c r="I34" s="470"/>
      <c r="J34" s="470"/>
      <c r="K34" s="470"/>
      <c r="L34" s="470"/>
      <c r="M34" s="470"/>
      <c r="N34" s="470"/>
    </row>
    <row r="35" spans="1:14" ht="28.5" customHeight="1" x14ac:dyDescent="0.25">
      <c r="A35" s="325" t="s">
        <v>1077</v>
      </c>
      <c r="B35" s="470" t="s">
        <v>1127</v>
      </c>
      <c r="C35" s="470"/>
      <c r="D35" s="470"/>
      <c r="E35" s="470"/>
      <c r="F35" s="470"/>
      <c r="G35" s="470"/>
      <c r="H35" s="470"/>
      <c r="I35" s="470"/>
      <c r="J35" s="470"/>
      <c r="K35" s="470"/>
      <c r="L35" s="470"/>
      <c r="M35" s="470"/>
      <c r="N35" s="470"/>
    </row>
    <row r="36" spans="1:14" ht="15" customHeight="1" x14ac:dyDescent="0.25">
      <c r="A36" s="325" t="s">
        <v>1087</v>
      </c>
      <c r="B36" s="470" t="s">
        <v>1152</v>
      </c>
      <c r="C36" s="470"/>
      <c r="D36" s="470"/>
      <c r="E36" s="470"/>
      <c r="F36" s="470"/>
      <c r="G36" s="470"/>
      <c r="H36" s="470"/>
      <c r="I36" s="470"/>
      <c r="J36" s="470"/>
      <c r="K36" s="470"/>
      <c r="L36" s="470"/>
      <c r="M36" s="470"/>
      <c r="N36" s="470"/>
    </row>
    <row r="37" spans="1:14" ht="15" customHeight="1" x14ac:dyDescent="0.25">
      <c r="A37" s="325" t="s">
        <v>1089</v>
      </c>
      <c r="B37" s="470" t="s">
        <v>1128</v>
      </c>
      <c r="C37" s="470"/>
      <c r="D37" s="470"/>
      <c r="E37" s="470"/>
      <c r="F37" s="470"/>
      <c r="G37" s="470"/>
      <c r="H37" s="470"/>
      <c r="I37" s="470"/>
      <c r="J37" s="470"/>
      <c r="K37" s="470"/>
      <c r="L37" s="470"/>
      <c r="M37" s="470"/>
      <c r="N37" s="470"/>
    </row>
    <row r="38" spans="1:14" x14ac:dyDescent="0.25">
      <c r="B38" s="393"/>
      <c r="C38" s="393"/>
      <c r="D38" s="393"/>
      <c r="E38" s="393"/>
      <c r="F38" s="393"/>
      <c r="G38" s="324"/>
      <c r="H38" s="324"/>
      <c r="I38" s="324"/>
      <c r="J38" s="324"/>
    </row>
    <row r="39" spans="1:14" x14ac:dyDescent="0.25">
      <c r="G39" s="324"/>
      <c r="H39" s="324"/>
      <c r="I39" s="324"/>
      <c r="J39" s="324"/>
    </row>
    <row r="40" spans="1:14" x14ac:dyDescent="0.25">
      <c r="G40" s="324"/>
      <c r="H40" s="324"/>
      <c r="I40" s="324"/>
      <c r="J40" s="324"/>
    </row>
    <row r="41" spans="1:14" x14ac:dyDescent="0.25">
      <c r="G41" s="324"/>
      <c r="H41" s="324"/>
      <c r="I41" s="324"/>
      <c r="J41" s="324"/>
    </row>
  </sheetData>
  <mergeCells count="35">
    <mergeCell ref="B34:N34"/>
    <mergeCell ref="B35:N35"/>
    <mergeCell ref="B36:N36"/>
    <mergeCell ref="B37:N37"/>
    <mergeCell ref="B28:F28"/>
    <mergeCell ref="B29:F29"/>
    <mergeCell ref="B30:F30"/>
    <mergeCell ref="B31:F31"/>
    <mergeCell ref="B32:F32"/>
    <mergeCell ref="B33:N33"/>
    <mergeCell ref="B22:N22"/>
    <mergeCell ref="B23:F23"/>
    <mergeCell ref="B24:F24"/>
    <mergeCell ref="B25:N25"/>
    <mergeCell ref="B26:N26"/>
    <mergeCell ref="B27:N27"/>
    <mergeCell ref="B15:F15"/>
    <mergeCell ref="B16:N16"/>
    <mergeCell ref="B18:N18"/>
    <mergeCell ref="B19:N19"/>
    <mergeCell ref="B20:N20"/>
    <mergeCell ref="B21:N21"/>
    <mergeCell ref="B8:F8"/>
    <mergeCell ref="B9:F9"/>
    <mergeCell ref="B10:F10"/>
    <mergeCell ref="B11:F11"/>
    <mergeCell ref="B12:N12"/>
    <mergeCell ref="B13:N13"/>
    <mergeCell ref="B4:N4"/>
    <mergeCell ref="B5:N5"/>
    <mergeCell ref="B6:N6"/>
    <mergeCell ref="B7:N7"/>
    <mergeCell ref="A1:N1"/>
    <mergeCell ref="A2:N2"/>
    <mergeCell ref="A3:N3"/>
  </mergeCells>
  <conditionalFormatting sqref="A1:A3">
    <cfRule type="cellIs" dxfId="3" priority="1" stopIfTrue="1" operator="equal">
      <formula>"NO"</formula>
    </cfRule>
  </conditionalFormatting>
  <pageMargins left="0.70866141732283472" right="0.70866141732283472" top="0.74803149606299213" bottom="0.55118110236220474" header="0.51181102362204722" footer="0.31496062992125984"/>
  <pageSetup paperSize="9" scale="58" fitToHeight="0" orientation="landscape" r:id="rId1"/>
  <headerFooter>
    <oddHeader>&amp;R&amp;"Book Antiqua,Negrita"&amp;10ANEXO I
Página &amp;P/&amp;N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26"/>
  <sheetViews>
    <sheetView tabSelected="1" view="pageBreakPreview" zoomScale="60" zoomScaleNormal="100" workbookViewId="0">
      <selection activeCell="F335" sqref="F335"/>
    </sheetView>
  </sheetViews>
  <sheetFormatPr baseColWidth="10" defaultRowHeight="16.5" x14ac:dyDescent="0.3"/>
  <cols>
    <col min="1" max="1" width="4.7109375" style="419" customWidth="1"/>
    <col min="2" max="2" width="4.42578125" style="419" customWidth="1"/>
    <col min="3" max="3" width="3.28515625" style="419" customWidth="1"/>
    <col min="4" max="4" width="3.5703125" style="419" customWidth="1"/>
    <col min="5" max="5" width="21.7109375" style="420" customWidth="1"/>
    <col min="6" max="6" width="69.7109375" style="419" customWidth="1"/>
    <col min="7" max="7" width="15.7109375" style="419" customWidth="1"/>
    <col min="8" max="8" width="20.140625" style="419" bestFit="1" customWidth="1"/>
    <col min="9" max="9" width="21.140625" style="419" bestFit="1" customWidth="1"/>
    <col min="10" max="10" width="15.42578125" style="419" customWidth="1"/>
    <col min="11" max="11" width="17.5703125" style="419" customWidth="1"/>
    <col min="12" max="12" width="18.7109375" style="419" customWidth="1"/>
    <col min="13" max="13" width="15.28515625" style="423" customWidth="1"/>
    <col min="14" max="16384" width="11.42578125" style="418"/>
  </cols>
  <sheetData>
    <row r="1" spans="1:13" s="412" customFormat="1" ht="14.25" x14ac:dyDescent="0.25">
      <c r="A1" s="480" t="s">
        <v>3</v>
      </c>
      <c r="B1" s="480"/>
      <c r="C1" s="480"/>
      <c r="D1" s="480"/>
      <c r="E1" s="480"/>
      <c r="F1" s="480"/>
      <c r="G1" s="480"/>
      <c r="H1" s="480"/>
      <c r="I1" s="480"/>
      <c r="J1" s="480"/>
      <c r="K1" s="480"/>
      <c r="L1" s="480"/>
      <c r="M1" s="480"/>
    </row>
    <row r="2" spans="1:13" s="412" customFormat="1" ht="14.25" x14ac:dyDescent="0.25">
      <c r="A2" s="480" t="s">
        <v>4</v>
      </c>
      <c r="B2" s="480"/>
      <c r="C2" s="480"/>
      <c r="D2" s="480"/>
      <c r="E2" s="480"/>
      <c r="F2" s="480"/>
      <c r="G2" s="480"/>
      <c r="H2" s="480"/>
      <c r="I2" s="480"/>
      <c r="J2" s="480"/>
      <c r="K2" s="480"/>
      <c r="L2" s="480"/>
      <c r="M2" s="480"/>
    </row>
    <row r="3" spans="1:13" s="412" customFormat="1" ht="15" thickBot="1" x14ac:dyDescent="0.3">
      <c r="A3" s="413"/>
      <c r="B3" s="414"/>
      <c r="C3" s="414"/>
      <c r="D3" s="414"/>
      <c r="E3" s="415"/>
      <c r="F3" s="414"/>
      <c r="G3" s="413"/>
      <c r="H3" s="413"/>
      <c r="I3" s="413"/>
      <c r="J3" s="413"/>
      <c r="K3" s="416"/>
      <c r="L3" s="416"/>
      <c r="M3" s="416"/>
    </row>
    <row r="4" spans="1:13" s="417" customFormat="1" ht="15.75" thickTop="1" x14ac:dyDescent="0.25">
      <c r="A4" s="530" t="s">
        <v>5</v>
      </c>
      <c r="B4" s="481" t="s">
        <v>6</v>
      </c>
      <c r="C4" s="481" t="s">
        <v>7</v>
      </c>
      <c r="D4" s="481" t="s">
        <v>1153</v>
      </c>
      <c r="E4" s="481" t="s">
        <v>34</v>
      </c>
      <c r="F4" s="483" t="s">
        <v>33</v>
      </c>
      <c r="G4" s="485" t="s">
        <v>837</v>
      </c>
      <c r="H4" s="485"/>
      <c r="I4" s="485"/>
      <c r="J4" s="485"/>
      <c r="K4" s="486" t="s">
        <v>843</v>
      </c>
      <c r="L4" s="486"/>
      <c r="M4" s="531"/>
    </row>
    <row r="5" spans="1:13" s="412" customFormat="1" ht="69" customHeight="1" x14ac:dyDescent="0.25">
      <c r="A5" s="532"/>
      <c r="B5" s="482"/>
      <c r="C5" s="482"/>
      <c r="D5" s="482"/>
      <c r="E5" s="482"/>
      <c r="F5" s="484"/>
      <c r="G5" s="371" t="s">
        <v>836</v>
      </c>
      <c r="H5" s="371" t="s">
        <v>838</v>
      </c>
      <c r="I5" s="371" t="s">
        <v>839</v>
      </c>
      <c r="J5" s="372" t="s">
        <v>840</v>
      </c>
      <c r="K5" s="371" t="s">
        <v>844</v>
      </c>
      <c r="L5" s="371" t="s">
        <v>839</v>
      </c>
      <c r="M5" s="533" t="s">
        <v>840</v>
      </c>
    </row>
    <row r="6" spans="1:13" ht="27" x14ac:dyDescent="0.3">
      <c r="A6" s="534">
        <v>58</v>
      </c>
      <c r="B6" s="344">
        <v>105</v>
      </c>
      <c r="C6" s="344">
        <v>20</v>
      </c>
      <c r="D6" s="345"/>
      <c r="E6" s="346"/>
      <c r="F6" s="365" t="s">
        <v>927</v>
      </c>
      <c r="G6" s="348">
        <v>8080000</v>
      </c>
      <c r="H6" s="347"/>
      <c r="I6" s="347"/>
      <c r="J6" s="347"/>
      <c r="K6" s="347"/>
      <c r="L6" s="347"/>
      <c r="M6" s="535"/>
    </row>
    <row r="7" spans="1:13" s="412" customFormat="1" ht="27" x14ac:dyDescent="0.25">
      <c r="A7" s="534">
        <v>30</v>
      </c>
      <c r="B7" s="344">
        <v>325</v>
      </c>
      <c r="C7" s="344">
        <v>38</v>
      </c>
      <c r="D7" s="345"/>
      <c r="E7" s="346"/>
      <c r="F7" s="365" t="s">
        <v>962</v>
      </c>
      <c r="G7" s="348">
        <v>100000000</v>
      </c>
      <c r="H7" s="347"/>
      <c r="I7" s="347"/>
      <c r="J7" s="347"/>
      <c r="K7" s="347"/>
      <c r="L7" s="347"/>
      <c r="M7" s="535"/>
    </row>
    <row r="8" spans="1:13" ht="27" x14ac:dyDescent="0.3">
      <c r="A8" s="534">
        <v>30</v>
      </c>
      <c r="B8" s="344">
        <v>325</v>
      </c>
      <c r="C8" s="344">
        <v>69</v>
      </c>
      <c r="D8" s="345"/>
      <c r="E8" s="346"/>
      <c r="F8" s="365" t="s">
        <v>1071</v>
      </c>
      <c r="G8" s="348">
        <v>1800000</v>
      </c>
      <c r="H8" s="348"/>
      <c r="I8" s="348"/>
      <c r="J8" s="348"/>
      <c r="K8" s="347"/>
      <c r="L8" s="347"/>
      <c r="M8" s="535"/>
    </row>
    <row r="9" spans="1:13" ht="27" x14ac:dyDescent="0.3">
      <c r="A9" s="534">
        <v>30</v>
      </c>
      <c r="B9" s="344">
        <v>325</v>
      </c>
      <c r="C9" s="344">
        <v>69</v>
      </c>
      <c r="D9" s="345"/>
      <c r="E9" s="346"/>
      <c r="F9" s="365" t="s">
        <v>1072</v>
      </c>
      <c r="G9" s="348">
        <v>82638000</v>
      </c>
      <c r="H9" s="348"/>
      <c r="I9" s="348"/>
      <c r="J9" s="348"/>
      <c r="K9" s="347"/>
      <c r="L9" s="347"/>
      <c r="M9" s="535"/>
    </row>
    <row r="10" spans="1:13" ht="27" x14ac:dyDescent="0.3">
      <c r="A10" s="534">
        <v>30</v>
      </c>
      <c r="B10" s="344">
        <v>325</v>
      </c>
      <c r="C10" s="344">
        <v>69</v>
      </c>
      <c r="D10" s="345"/>
      <c r="E10" s="346"/>
      <c r="F10" s="365" t="s">
        <v>1073</v>
      </c>
      <c r="G10" s="348">
        <v>10800000</v>
      </c>
      <c r="H10" s="348"/>
      <c r="I10" s="348"/>
      <c r="J10" s="348"/>
      <c r="K10" s="347"/>
      <c r="L10" s="347"/>
      <c r="M10" s="535"/>
    </row>
    <row r="11" spans="1:13" ht="27" x14ac:dyDescent="0.3">
      <c r="A11" s="534">
        <v>30</v>
      </c>
      <c r="B11" s="344">
        <v>325</v>
      </c>
      <c r="C11" s="344">
        <v>72</v>
      </c>
      <c r="D11" s="345"/>
      <c r="E11" s="346"/>
      <c r="F11" s="365" t="s">
        <v>980</v>
      </c>
      <c r="G11" s="348">
        <v>13600000</v>
      </c>
      <c r="H11" s="348"/>
      <c r="I11" s="348"/>
      <c r="J11" s="348"/>
      <c r="K11" s="347"/>
      <c r="L11" s="347"/>
      <c r="M11" s="535"/>
    </row>
    <row r="12" spans="1:13" ht="27" x14ac:dyDescent="0.3">
      <c r="A12" s="534">
        <v>30</v>
      </c>
      <c r="B12" s="344">
        <v>325</v>
      </c>
      <c r="C12" s="344">
        <v>72</v>
      </c>
      <c r="D12" s="345"/>
      <c r="E12" s="346"/>
      <c r="F12" s="365" t="s">
        <v>981</v>
      </c>
      <c r="G12" s="348">
        <v>27200000</v>
      </c>
      <c r="H12" s="348"/>
      <c r="I12" s="348"/>
      <c r="J12" s="348"/>
      <c r="K12" s="347"/>
      <c r="L12" s="347"/>
      <c r="M12" s="535"/>
    </row>
    <row r="13" spans="1:13" ht="27" x14ac:dyDescent="0.3">
      <c r="A13" s="534">
        <v>30</v>
      </c>
      <c r="B13" s="344">
        <v>325</v>
      </c>
      <c r="C13" s="344">
        <v>72</v>
      </c>
      <c r="D13" s="345"/>
      <c r="E13" s="346"/>
      <c r="F13" s="365" t="s">
        <v>982</v>
      </c>
      <c r="G13" s="348">
        <v>2400000</v>
      </c>
      <c r="H13" s="348"/>
      <c r="I13" s="348"/>
      <c r="J13" s="348"/>
      <c r="K13" s="347"/>
      <c r="L13" s="347"/>
      <c r="M13" s="535"/>
    </row>
    <row r="14" spans="1:13" ht="27" x14ac:dyDescent="0.3">
      <c r="A14" s="534">
        <v>30</v>
      </c>
      <c r="B14" s="344">
        <v>325</v>
      </c>
      <c r="C14" s="344">
        <v>72</v>
      </c>
      <c r="D14" s="345"/>
      <c r="E14" s="346"/>
      <c r="F14" s="365" t="s">
        <v>983</v>
      </c>
      <c r="G14" s="348">
        <v>48000000</v>
      </c>
      <c r="H14" s="348"/>
      <c r="I14" s="348"/>
      <c r="J14" s="348"/>
      <c r="K14" s="347"/>
      <c r="L14" s="347"/>
      <c r="M14" s="535"/>
    </row>
    <row r="15" spans="1:13" ht="27" x14ac:dyDescent="0.3">
      <c r="A15" s="536">
        <v>30</v>
      </c>
      <c r="B15" s="345">
        <v>325</v>
      </c>
      <c r="C15" s="345">
        <v>72</v>
      </c>
      <c r="D15" s="345"/>
      <c r="E15" s="346"/>
      <c r="F15" s="365" t="s">
        <v>984</v>
      </c>
      <c r="G15" s="348">
        <v>19200000.000000004</v>
      </c>
      <c r="H15" s="348"/>
      <c r="I15" s="348"/>
      <c r="J15" s="348"/>
      <c r="K15" s="347"/>
      <c r="L15" s="347"/>
      <c r="M15" s="535"/>
    </row>
    <row r="16" spans="1:13" ht="27" x14ac:dyDescent="0.3">
      <c r="A16" s="534">
        <v>30</v>
      </c>
      <c r="B16" s="344">
        <v>325</v>
      </c>
      <c r="C16" s="344">
        <v>72</v>
      </c>
      <c r="D16" s="345"/>
      <c r="E16" s="346"/>
      <c r="F16" s="365" t="s">
        <v>985</v>
      </c>
      <c r="G16" s="348">
        <v>96000000</v>
      </c>
      <c r="H16" s="348"/>
      <c r="I16" s="348"/>
      <c r="J16" s="348"/>
      <c r="K16" s="347"/>
      <c r="L16" s="347"/>
      <c r="M16" s="535"/>
    </row>
    <row r="17" spans="1:13" ht="27" x14ac:dyDescent="0.3">
      <c r="A17" s="534">
        <v>30</v>
      </c>
      <c r="B17" s="344">
        <v>325</v>
      </c>
      <c r="C17" s="344">
        <v>72</v>
      </c>
      <c r="D17" s="345"/>
      <c r="E17" s="346"/>
      <c r="F17" s="365" t="s">
        <v>986</v>
      </c>
      <c r="G17" s="348">
        <v>56000000</v>
      </c>
      <c r="H17" s="348"/>
      <c r="I17" s="348"/>
      <c r="J17" s="348"/>
      <c r="K17" s="347"/>
      <c r="L17" s="347"/>
      <c r="M17" s="535"/>
    </row>
    <row r="18" spans="1:13" ht="27" x14ac:dyDescent="0.3">
      <c r="A18" s="534">
        <v>30</v>
      </c>
      <c r="B18" s="344">
        <v>325</v>
      </c>
      <c r="C18" s="344">
        <v>72</v>
      </c>
      <c r="D18" s="345"/>
      <c r="E18" s="346"/>
      <c r="F18" s="365" t="s">
        <v>987</v>
      </c>
      <c r="G18" s="348">
        <v>16000000</v>
      </c>
      <c r="H18" s="348"/>
      <c r="I18" s="348"/>
      <c r="J18" s="348"/>
      <c r="K18" s="347"/>
      <c r="L18" s="347"/>
      <c r="M18" s="535"/>
    </row>
    <row r="19" spans="1:13" ht="27" x14ac:dyDescent="0.3">
      <c r="A19" s="534">
        <v>30</v>
      </c>
      <c r="B19" s="344">
        <v>325</v>
      </c>
      <c r="C19" s="344">
        <v>72</v>
      </c>
      <c r="D19" s="345"/>
      <c r="E19" s="346"/>
      <c r="F19" s="365" t="s">
        <v>988</v>
      </c>
      <c r="G19" s="348">
        <v>16000000</v>
      </c>
      <c r="H19" s="348"/>
      <c r="I19" s="348"/>
      <c r="J19" s="348"/>
      <c r="K19" s="347"/>
      <c r="L19" s="347"/>
      <c r="M19" s="535"/>
    </row>
    <row r="20" spans="1:13" ht="27" x14ac:dyDescent="0.3">
      <c r="A20" s="534">
        <v>30</v>
      </c>
      <c r="B20" s="344">
        <v>325</v>
      </c>
      <c r="C20" s="344">
        <v>72</v>
      </c>
      <c r="D20" s="345"/>
      <c r="E20" s="346"/>
      <c r="F20" s="365" t="s">
        <v>989</v>
      </c>
      <c r="G20" s="348">
        <v>35000000</v>
      </c>
      <c r="H20" s="348"/>
      <c r="I20" s="348"/>
      <c r="J20" s="348"/>
      <c r="K20" s="347"/>
      <c r="L20" s="347"/>
      <c r="M20" s="535"/>
    </row>
    <row r="21" spans="1:13" ht="27" x14ac:dyDescent="0.3">
      <c r="A21" s="534">
        <v>30</v>
      </c>
      <c r="B21" s="344">
        <v>325</v>
      </c>
      <c r="C21" s="344">
        <v>72</v>
      </c>
      <c r="D21" s="345"/>
      <c r="E21" s="346"/>
      <c r="F21" s="365" t="s">
        <v>990</v>
      </c>
      <c r="G21" s="348">
        <v>10566008.529999999</v>
      </c>
      <c r="H21" s="348"/>
      <c r="I21" s="348"/>
      <c r="J21" s="348"/>
      <c r="K21" s="347"/>
      <c r="L21" s="347"/>
      <c r="M21" s="535"/>
    </row>
    <row r="22" spans="1:13" x14ac:dyDescent="0.3">
      <c r="A22" s="534">
        <v>30</v>
      </c>
      <c r="B22" s="344">
        <v>325</v>
      </c>
      <c r="C22" s="344">
        <v>72</v>
      </c>
      <c r="D22" s="345"/>
      <c r="E22" s="346"/>
      <c r="F22" s="365" t="s">
        <v>991</v>
      </c>
      <c r="G22" s="348">
        <v>20000000</v>
      </c>
      <c r="H22" s="348"/>
      <c r="I22" s="348"/>
      <c r="J22" s="348"/>
      <c r="K22" s="347"/>
      <c r="L22" s="347"/>
      <c r="M22" s="535"/>
    </row>
    <row r="23" spans="1:13" ht="27" x14ac:dyDescent="0.3">
      <c r="A23" s="534">
        <v>30</v>
      </c>
      <c r="B23" s="344">
        <v>325</v>
      </c>
      <c r="C23" s="344">
        <v>72</v>
      </c>
      <c r="D23" s="345"/>
      <c r="E23" s="346"/>
      <c r="F23" s="365" t="s">
        <v>992</v>
      </c>
      <c r="G23" s="348">
        <v>133000000</v>
      </c>
      <c r="H23" s="348"/>
      <c r="I23" s="348"/>
      <c r="J23" s="348"/>
      <c r="K23" s="347"/>
      <c r="L23" s="347"/>
      <c r="M23" s="535"/>
    </row>
    <row r="24" spans="1:13" ht="40.5" x14ac:dyDescent="0.3">
      <c r="A24" s="534">
        <v>30</v>
      </c>
      <c r="B24" s="344">
        <v>325</v>
      </c>
      <c r="C24" s="344">
        <v>72</v>
      </c>
      <c r="D24" s="345"/>
      <c r="E24" s="346"/>
      <c r="F24" s="365" t="s">
        <v>993</v>
      </c>
      <c r="G24" s="348">
        <v>24000000</v>
      </c>
      <c r="H24" s="348"/>
      <c r="I24" s="348"/>
      <c r="J24" s="348"/>
      <c r="K24" s="347"/>
      <c r="L24" s="347"/>
      <c r="M24" s="535"/>
    </row>
    <row r="25" spans="1:13" x14ac:dyDescent="0.3">
      <c r="A25" s="536">
        <v>30</v>
      </c>
      <c r="B25" s="345">
        <v>325</v>
      </c>
      <c r="C25" s="345">
        <v>72</v>
      </c>
      <c r="D25" s="345"/>
      <c r="E25" s="346"/>
      <c r="F25" s="365" t="s">
        <v>994</v>
      </c>
      <c r="G25" s="348">
        <v>8333333.3333333312</v>
      </c>
      <c r="H25" s="348"/>
      <c r="I25" s="348"/>
      <c r="J25" s="348"/>
      <c r="K25" s="347"/>
      <c r="L25" s="347"/>
      <c r="M25" s="535"/>
    </row>
    <row r="26" spans="1:13" ht="27" x14ac:dyDescent="0.3">
      <c r="A26" s="534">
        <v>30</v>
      </c>
      <c r="B26" s="344">
        <v>325</v>
      </c>
      <c r="C26" s="344">
        <v>72</v>
      </c>
      <c r="D26" s="345"/>
      <c r="E26" s="346"/>
      <c r="F26" s="365" t="s">
        <v>995</v>
      </c>
      <c r="G26" s="348">
        <v>48000000</v>
      </c>
      <c r="H26" s="348"/>
      <c r="I26" s="348"/>
      <c r="J26" s="348"/>
      <c r="K26" s="347"/>
      <c r="L26" s="347"/>
      <c r="M26" s="535"/>
    </row>
    <row r="27" spans="1:13" x14ac:dyDescent="0.3">
      <c r="A27" s="536">
        <v>30</v>
      </c>
      <c r="B27" s="345">
        <v>325</v>
      </c>
      <c r="C27" s="345">
        <v>72</v>
      </c>
      <c r="D27" s="345"/>
      <c r="E27" s="346"/>
      <c r="F27" s="365" t="s">
        <v>996</v>
      </c>
      <c r="G27" s="348">
        <v>9166666.6666666642</v>
      </c>
      <c r="H27" s="348"/>
      <c r="I27" s="348"/>
      <c r="J27" s="348"/>
      <c r="K27" s="347"/>
      <c r="L27" s="347"/>
      <c r="M27" s="535"/>
    </row>
    <row r="28" spans="1:13" ht="27" x14ac:dyDescent="0.3">
      <c r="A28" s="534">
        <v>30</v>
      </c>
      <c r="B28" s="344">
        <v>325</v>
      </c>
      <c r="C28" s="344">
        <v>72</v>
      </c>
      <c r="D28" s="345"/>
      <c r="E28" s="346"/>
      <c r="F28" s="365" t="s">
        <v>997</v>
      </c>
      <c r="G28" s="348">
        <v>70000000</v>
      </c>
      <c r="H28" s="348"/>
      <c r="I28" s="348"/>
      <c r="J28" s="348"/>
      <c r="K28" s="347"/>
      <c r="L28" s="347"/>
      <c r="M28" s="535"/>
    </row>
    <row r="29" spans="1:13" x14ac:dyDescent="0.3">
      <c r="A29" s="536">
        <v>30</v>
      </c>
      <c r="B29" s="345">
        <v>325</v>
      </c>
      <c r="C29" s="345">
        <v>72</v>
      </c>
      <c r="D29" s="345"/>
      <c r="E29" s="346"/>
      <c r="F29" s="365" t="s">
        <v>998</v>
      </c>
      <c r="G29" s="348">
        <v>24999999.999999996</v>
      </c>
      <c r="H29" s="348"/>
      <c r="I29" s="348"/>
      <c r="J29" s="348"/>
      <c r="K29" s="347"/>
      <c r="L29" s="347"/>
      <c r="M29" s="535"/>
    </row>
    <row r="30" spans="1:13" x14ac:dyDescent="0.3">
      <c r="A30" s="536">
        <v>30</v>
      </c>
      <c r="B30" s="345">
        <v>325</v>
      </c>
      <c r="C30" s="345">
        <v>72</v>
      </c>
      <c r="D30" s="345"/>
      <c r="E30" s="346"/>
      <c r="F30" s="365" t="s">
        <v>999</v>
      </c>
      <c r="G30" s="348">
        <v>8333333.3333333312</v>
      </c>
      <c r="H30" s="348"/>
      <c r="I30" s="348"/>
      <c r="J30" s="348"/>
      <c r="K30" s="347"/>
      <c r="L30" s="347"/>
      <c r="M30" s="535"/>
    </row>
    <row r="31" spans="1:13" x14ac:dyDescent="0.3">
      <c r="A31" s="536">
        <v>30</v>
      </c>
      <c r="B31" s="345">
        <v>325</v>
      </c>
      <c r="C31" s="345">
        <v>72</v>
      </c>
      <c r="D31" s="345"/>
      <c r="E31" s="346"/>
      <c r="F31" s="365" t="s">
        <v>1000</v>
      </c>
      <c r="G31" s="348">
        <v>24999999.999999996</v>
      </c>
      <c r="H31" s="348"/>
      <c r="I31" s="348"/>
      <c r="J31" s="348"/>
      <c r="K31" s="347"/>
      <c r="L31" s="347"/>
      <c r="M31" s="535"/>
    </row>
    <row r="32" spans="1:13" ht="27" x14ac:dyDescent="0.3">
      <c r="A32" s="534">
        <v>30</v>
      </c>
      <c r="B32" s="344">
        <v>325</v>
      </c>
      <c r="C32" s="344">
        <v>72</v>
      </c>
      <c r="D32" s="345"/>
      <c r="E32" s="346"/>
      <c r="F32" s="365" t="s">
        <v>1001</v>
      </c>
      <c r="G32" s="348">
        <v>149972796.80000001</v>
      </c>
      <c r="H32" s="348"/>
      <c r="I32" s="348"/>
      <c r="J32" s="348"/>
      <c r="K32" s="347"/>
      <c r="L32" s="347"/>
      <c r="M32" s="535"/>
    </row>
    <row r="33" spans="1:13" x14ac:dyDescent="0.3">
      <c r="A33" s="534">
        <v>30</v>
      </c>
      <c r="B33" s="344">
        <v>325</v>
      </c>
      <c r="C33" s="344">
        <v>72</v>
      </c>
      <c r="D33" s="345"/>
      <c r="E33" s="346"/>
      <c r="F33" s="365" t="s">
        <v>1002</v>
      </c>
      <c r="G33" s="348">
        <v>18400000</v>
      </c>
      <c r="H33" s="348"/>
      <c r="I33" s="348"/>
      <c r="J33" s="348"/>
      <c r="K33" s="347"/>
      <c r="L33" s="347"/>
      <c r="M33" s="535"/>
    </row>
    <row r="34" spans="1:13" ht="27" x14ac:dyDescent="0.3">
      <c r="A34" s="534">
        <v>30</v>
      </c>
      <c r="B34" s="344">
        <v>325</v>
      </c>
      <c r="C34" s="344">
        <v>72</v>
      </c>
      <c r="D34" s="345"/>
      <c r="E34" s="346"/>
      <c r="F34" s="365" t="s">
        <v>1003</v>
      </c>
      <c r="G34" s="348">
        <v>9600000</v>
      </c>
      <c r="H34" s="348"/>
      <c r="I34" s="348"/>
      <c r="J34" s="348"/>
      <c r="K34" s="347"/>
      <c r="L34" s="347"/>
      <c r="M34" s="535"/>
    </row>
    <row r="35" spans="1:13" ht="27" x14ac:dyDescent="0.3">
      <c r="A35" s="534">
        <v>30</v>
      </c>
      <c r="B35" s="344">
        <v>325</v>
      </c>
      <c r="C35" s="344">
        <v>72</v>
      </c>
      <c r="D35" s="345"/>
      <c r="E35" s="346"/>
      <c r="F35" s="365" t="s">
        <v>1004</v>
      </c>
      <c r="G35" s="348">
        <v>15200000</v>
      </c>
      <c r="H35" s="348"/>
      <c r="I35" s="348"/>
      <c r="J35" s="348"/>
      <c r="K35" s="347"/>
      <c r="L35" s="347"/>
      <c r="M35" s="535"/>
    </row>
    <row r="36" spans="1:13" x14ac:dyDescent="0.3">
      <c r="A36" s="534">
        <v>30</v>
      </c>
      <c r="B36" s="344">
        <v>325</v>
      </c>
      <c r="C36" s="344">
        <v>72</v>
      </c>
      <c r="D36" s="345"/>
      <c r="E36" s="346"/>
      <c r="F36" s="365" t="s">
        <v>1005</v>
      </c>
      <c r="G36" s="348">
        <v>16666666.666666662</v>
      </c>
      <c r="H36" s="348"/>
      <c r="I36" s="348"/>
      <c r="J36" s="348"/>
      <c r="K36" s="347"/>
      <c r="L36" s="347"/>
      <c r="M36" s="535"/>
    </row>
    <row r="37" spans="1:13" ht="27.75" thickBot="1" x14ac:dyDescent="0.35">
      <c r="A37" s="561">
        <v>30</v>
      </c>
      <c r="B37" s="562">
        <v>325</v>
      </c>
      <c r="C37" s="562">
        <v>72</v>
      </c>
      <c r="D37" s="563"/>
      <c r="E37" s="564"/>
      <c r="F37" s="565" t="s">
        <v>1006</v>
      </c>
      <c r="G37" s="566">
        <v>32800000</v>
      </c>
      <c r="H37" s="566"/>
      <c r="I37" s="566"/>
      <c r="J37" s="566"/>
      <c r="K37" s="567"/>
      <c r="L37" s="567"/>
      <c r="M37" s="568"/>
    </row>
    <row r="38" spans="1:13" ht="27.75" thickTop="1" x14ac:dyDescent="0.3">
      <c r="A38" s="552">
        <v>30</v>
      </c>
      <c r="B38" s="553">
        <v>325</v>
      </c>
      <c r="C38" s="553">
        <v>72</v>
      </c>
      <c r="D38" s="554"/>
      <c r="E38" s="555"/>
      <c r="F38" s="556" t="s">
        <v>1007</v>
      </c>
      <c r="G38" s="557">
        <v>148228627.19999999</v>
      </c>
      <c r="H38" s="558"/>
      <c r="I38" s="558"/>
      <c r="J38" s="558"/>
      <c r="K38" s="559"/>
      <c r="L38" s="559"/>
      <c r="M38" s="560"/>
    </row>
    <row r="39" spans="1:13" ht="27" x14ac:dyDescent="0.3">
      <c r="A39" s="537">
        <v>30</v>
      </c>
      <c r="B39" s="349">
        <v>325</v>
      </c>
      <c r="C39" s="349">
        <v>72</v>
      </c>
      <c r="D39" s="350"/>
      <c r="E39" s="351"/>
      <c r="F39" s="366" t="s">
        <v>1008</v>
      </c>
      <c r="G39" s="364">
        <v>18960000</v>
      </c>
      <c r="H39" s="348"/>
      <c r="I39" s="348"/>
      <c r="J39" s="348"/>
      <c r="K39" s="352"/>
      <c r="L39" s="352"/>
      <c r="M39" s="538"/>
    </row>
    <row r="40" spans="1:13" ht="27" x14ac:dyDescent="0.3">
      <c r="A40" s="537">
        <v>30</v>
      </c>
      <c r="B40" s="349">
        <v>325</v>
      </c>
      <c r="C40" s="349">
        <v>72</v>
      </c>
      <c r="D40" s="350"/>
      <c r="E40" s="351"/>
      <c r="F40" s="366" t="s">
        <v>1009</v>
      </c>
      <c r="G40" s="364">
        <v>8400000</v>
      </c>
      <c r="H40" s="348"/>
      <c r="I40" s="348"/>
      <c r="J40" s="348"/>
      <c r="K40" s="352"/>
      <c r="L40" s="352"/>
      <c r="M40" s="538"/>
    </row>
    <row r="41" spans="1:13" ht="27" x14ac:dyDescent="0.3">
      <c r="A41" s="534">
        <v>30</v>
      </c>
      <c r="B41" s="344">
        <v>325</v>
      </c>
      <c r="C41" s="344">
        <v>72</v>
      </c>
      <c r="D41" s="345"/>
      <c r="E41" s="346"/>
      <c r="F41" s="365" t="s">
        <v>1010</v>
      </c>
      <c r="G41" s="348">
        <v>225235819.655</v>
      </c>
      <c r="H41" s="348"/>
      <c r="I41" s="348"/>
      <c r="J41" s="348"/>
      <c r="K41" s="347"/>
      <c r="L41" s="347"/>
      <c r="M41" s="535"/>
    </row>
    <row r="42" spans="1:13" x14ac:dyDescent="0.3">
      <c r="A42" s="539">
        <v>30</v>
      </c>
      <c r="B42" s="353">
        <v>325</v>
      </c>
      <c r="C42" s="354">
        <v>73</v>
      </c>
      <c r="D42" s="354">
        <v>0</v>
      </c>
      <c r="E42" s="355"/>
      <c r="F42" s="328" t="s">
        <v>812</v>
      </c>
      <c r="G42" s="348">
        <v>1170000000</v>
      </c>
      <c r="H42" s="348"/>
      <c r="I42" s="348"/>
      <c r="J42" s="348"/>
      <c r="K42" s="347"/>
      <c r="L42" s="347"/>
      <c r="M42" s="535"/>
    </row>
    <row r="43" spans="1:13" x14ac:dyDescent="0.3">
      <c r="A43" s="539">
        <v>30</v>
      </c>
      <c r="B43" s="353">
        <v>325</v>
      </c>
      <c r="C43" s="354">
        <v>73</v>
      </c>
      <c r="D43" s="354">
        <v>0</v>
      </c>
      <c r="E43" s="355"/>
      <c r="F43" s="328" t="s">
        <v>635</v>
      </c>
      <c r="G43" s="348">
        <v>3960000000</v>
      </c>
      <c r="H43" s="331">
        <v>12849050000</v>
      </c>
      <c r="I43" s="331">
        <v>12759050000</v>
      </c>
      <c r="J43" s="331">
        <v>0</v>
      </c>
      <c r="K43" s="331">
        <v>12849050000</v>
      </c>
      <c r="L43" s="331">
        <v>12759050000</v>
      </c>
      <c r="M43" s="518">
        <v>0</v>
      </c>
    </row>
    <row r="44" spans="1:13" x14ac:dyDescent="0.3">
      <c r="A44" s="539">
        <v>30</v>
      </c>
      <c r="B44" s="353">
        <v>325</v>
      </c>
      <c r="C44" s="354">
        <v>73</v>
      </c>
      <c r="D44" s="354">
        <v>0</v>
      </c>
      <c r="E44" s="355"/>
      <c r="F44" s="328" t="s">
        <v>634</v>
      </c>
      <c r="G44" s="348">
        <v>3000000000</v>
      </c>
      <c r="H44" s="348"/>
      <c r="I44" s="348"/>
      <c r="J44" s="348"/>
      <c r="K44" s="347"/>
      <c r="L44" s="347"/>
      <c r="M44" s="535"/>
    </row>
    <row r="45" spans="1:13" x14ac:dyDescent="0.3">
      <c r="A45" s="539">
        <v>30</v>
      </c>
      <c r="B45" s="353">
        <v>325</v>
      </c>
      <c r="C45" s="354">
        <v>73</v>
      </c>
      <c r="D45" s="354">
        <v>0</v>
      </c>
      <c r="E45" s="355"/>
      <c r="F45" s="328" t="s">
        <v>639</v>
      </c>
      <c r="G45" s="348">
        <v>1650000000</v>
      </c>
      <c r="H45" s="348"/>
      <c r="I45" s="348"/>
      <c r="J45" s="348"/>
      <c r="K45" s="347"/>
      <c r="L45" s="347"/>
      <c r="M45" s="535"/>
    </row>
    <row r="46" spans="1:13" x14ac:dyDescent="0.3">
      <c r="A46" s="539">
        <v>30</v>
      </c>
      <c r="B46" s="353">
        <v>325</v>
      </c>
      <c r="C46" s="354">
        <v>73</v>
      </c>
      <c r="D46" s="354">
        <v>0</v>
      </c>
      <c r="E46" s="355"/>
      <c r="F46" s="328" t="s">
        <v>637</v>
      </c>
      <c r="G46" s="348">
        <v>675000000</v>
      </c>
      <c r="H46" s="348"/>
      <c r="I46" s="348"/>
      <c r="J46" s="348"/>
      <c r="K46" s="347"/>
      <c r="L46" s="347"/>
      <c r="M46" s="535"/>
    </row>
    <row r="47" spans="1:13" x14ac:dyDescent="0.3">
      <c r="A47" s="539">
        <v>30</v>
      </c>
      <c r="B47" s="353">
        <v>325</v>
      </c>
      <c r="C47" s="354">
        <v>73</v>
      </c>
      <c r="D47" s="354">
        <v>0</v>
      </c>
      <c r="E47" s="355"/>
      <c r="F47" s="328" t="s">
        <v>638</v>
      </c>
      <c r="G47" s="348">
        <v>225000000</v>
      </c>
      <c r="H47" s="348"/>
      <c r="I47" s="348"/>
      <c r="J47" s="348"/>
      <c r="K47" s="347"/>
      <c r="L47" s="347"/>
      <c r="M47" s="535"/>
    </row>
    <row r="48" spans="1:13" x14ac:dyDescent="0.3">
      <c r="A48" s="539">
        <v>30</v>
      </c>
      <c r="B48" s="353">
        <v>325</v>
      </c>
      <c r="C48" s="354">
        <v>73</v>
      </c>
      <c r="D48" s="354">
        <v>0</v>
      </c>
      <c r="E48" s="355"/>
      <c r="F48" s="328" t="s">
        <v>636</v>
      </c>
      <c r="G48" s="348">
        <v>1575000000</v>
      </c>
      <c r="H48" s="348"/>
      <c r="I48" s="348"/>
      <c r="J48" s="348"/>
      <c r="K48" s="347"/>
      <c r="L48" s="347"/>
      <c r="M48" s="535"/>
    </row>
    <row r="49" spans="1:13" ht="27" x14ac:dyDescent="0.3">
      <c r="A49" s="534">
        <v>30</v>
      </c>
      <c r="B49" s="344">
        <v>325</v>
      </c>
      <c r="C49" s="344">
        <v>73</v>
      </c>
      <c r="D49" s="345"/>
      <c r="E49" s="346"/>
      <c r="F49" s="365" t="s">
        <v>813</v>
      </c>
      <c r="G49" s="348">
        <v>18000000</v>
      </c>
      <c r="H49" s="348"/>
      <c r="I49" s="348"/>
      <c r="J49" s="348"/>
      <c r="K49" s="347"/>
      <c r="L49" s="347"/>
      <c r="M49" s="535"/>
    </row>
    <row r="50" spans="1:13" x14ac:dyDescent="0.3">
      <c r="A50" s="536">
        <v>30</v>
      </c>
      <c r="B50" s="345">
        <v>325</v>
      </c>
      <c r="C50" s="345">
        <v>73</v>
      </c>
      <c r="D50" s="345"/>
      <c r="E50" s="346"/>
      <c r="F50" s="365" t="s">
        <v>797</v>
      </c>
      <c r="G50" s="348">
        <v>14999999.999999996</v>
      </c>
      <c r="H50" s="348"/>
      <c r="I50" s="348"/>
      <c r="J50" s="348"/>
      <c r="K50" s="347"/>
      <c r="L50" s="347"/>
      <c r="M50" s="535"/>
    </row>
    <row r="51" spans="1:13" x14ac:dyDescent="0.3">
      <c r="A51" s="534">
        <v>30</v>
      </c>
      <c r="B51" s="344">
        <v>325</v>
      </c>
      <c r="C51" s="344">
        <v>73</v>
      </c>
      <c r="D51" s="345"/>
      <c r="E51" s="346"/>
      <c r="F51" s="367" t="s">
        <v>660</v>
      </c>
      <c r="G51" s="348">
        <v>66000000</v>
      </c>
      <c r="H51" s="348"/>
      <c r="I51" s="348"/>
      <c r="J51" s="348"/>
      <c r="K51" s="347"/>
      <c r="L51" s="347"/>
      <c r="M51" s="535"/>
    </row>
    <row r="52" spans="1:13" x14ac:dyDescent="0.3">
      <c r="A52" s="534">
        <v>30</v>
      </c>
      <c r="B52" s="344">
        <v>325</v>
      </c>
      <c r="C52" s="344">
        <v>73</v>
      </c>
      <c r="D52" s="345"/>
      <c r="E52" s="346"/>
      <c r="F52" s="365" t="s">
        <v>738</v>
      </c>
      <c r="G52" s="348">
        <v>96000000</v>
      </c>
      <c r="H52" s="348"/>
      <c r="I52" s="348"/>
      <c r="J52" s="348"/>
      <c r="K52" s="347"/>
      <c r="L52" s="347"/>
      <c r="M52" s="535"/>
    </row>
    <row r="53" spans="1:13" ht="27" x14ac:dyDescent="0.3">
      <c r="A53" s="534">
        <v>30</v>
      </c>
      <c r="B53" s="344">
        <v>325</v>
      </c>
      <c r="C53" s="344">
        <v>73</v>
      </c>
      <c r="D53" s="345"/>
      <c r="E53" s="346"/>
      <c r="F53" s="365" t="s">
        <v>735</v>
      </c>
      <c r="G53" s="348">
        <v>136000000</v>
      </c>
      <c r="H53" s="348"/>
      <c r="I53" s="348"/>
      <c r="J53" s="348"/>
      <c r="K53" s="347"/>
      <c r="L53" s="347"/>
      <c r="M53" s="535"/>
    </row>
    <row r="54" spans="1:13" ht="27" x14ac:dyDescent="0.3">
      <c r="A54" s="534">
        <v>30</v>
      </c>
      <c r="B54" s="344">
        <v>325</v>
      </c>
      <c r="C54" s="344">
        <v>86</v>
      </c>
      <c r="D54" s="345"/>
      <c r="E54" s="346"/>
      <c r="F54" s="365" t="s">
        <v>650</v>
      </c>
      <c r="G54" s="348">
        <v>66000000</v>
      </c>
      <c r="H54" s="348"/>
      <c r="I54" s="348"/>
      <c r="J54" s="348"/>
      <c r="K54" s="347"/>
      <c r="L54" s="347"/>
      <c r="M54" s="535"/>
    </row>
    <row r="55" spans="1:13" ht="40.5" x14ac:dyDescent="0.3">
      <c r="A55" s="534">
        <v>30</v>
      </c>
      <c r="B55" s="344">
        <v>325</v>
      </c>
      <c r="C55" s="344">
        <v>86</v>
      </c>
      <c r="D55" s="345"/>
      <c r="E55" s="346"/>
      <c r="F55" s="365" t="s">
        <v>651</v>
      </c>
      <c r="G55" s="348">
        <v>37500000</v>
      </c>
      <c r="H55" s="348"/>
      <c r="I55" s="348"/>
      <c r="J55" s="348"/>
      <c r="K55" s="347"/>
      <c r="L55" s="347"/>
      <c r="M55" s="535"/>
    </row>
    <row r="56" spans="1:13" ht="40.5" x14ac:dyDescent="0.3">
      <c r="A56" s="534">
        <v>30</v>
      </c>
      <c r="B56" s="344">
        <v>325</v>
      </c>
      <c r="C56" s="344">
        <v>86</v>
      </c>
      <c r="D56" s="345"/>
      <c r="E56" s="346"/>
      <c r="F56" s="365" t="s">
        <v>649</v>
      </c>
      <c r="G56" s="348">
        <v>14819999.999999998</v>
      </c>
      <c r="H56" s="348"/>
      <c r="I56" s="348"/>
      <c r="J56" s="348"/>
      <c r="K56" s="347"/>
      <c r="L56" s="347"/>
      <c r="M56" s="535"/>
    </row>
    <row r="57" spans="1:13" ht="27" x14ac:dyDescent="0.3">
      <c r="A57" s="534">
        <v>30</v>
      </c>
      <c r="B57" s="344">
        <v>325</v>
      </c>
      <c r="C57" s="344">
        <v>37</v>
      </c>
      <c r="D57" s="345"/>
      <c r="E57" s="346"/>
      <c r="F57" s="365" t="s">
        <v>1012</v>
      </c>
      <c r="G57" s="348">
        <v>50000000</v>
      </c>
      <c r="H57" s="348"/>
      <c r="I57" s="348"/>
      <c r="J57" s="348"/>
      <c r="K57" s="347"/>
      <c r="L57" s="347"/>
      <c r="M57" s="535"/>
    </row>
    <row r="58" spans="1:13" x14ac:dyDescent="0.3">
      <c r="A58" s="534">
        <v>30</v>
      </c>
      <c r="B58" s="344">
        <v>325</v>
      </c>
      <c r="C58" s="344">
        <v>72</v>
      </c>
      <c r="D58" s="345"/>
      <c r="E58" s="346"/>
      <c r="F58" s="365" t="s">
        <v>1011</v>
      </c>
      <c r="G58" s="348">
        <v>30000000</v>
      </c>
      <c r="H58" s="348"/>
      <c r="I58" s="348"/>
      <c r="J58" s="348"/>
      <c r="K58" s="347"/>
      <c r="L58" s="347"/>
      <c r="M58" s="535"/>
    </row>
    <row r="59" spans="1:13" ht="27" x14ac:dyDescent="0.3">
      <c r="A59" s="536">
        <v>57</v>
      </c>
      <c r="B59" s="345">
        <v>327</v>
      </c>
      <c r="C59" s="345">
        <v>62</v>
      </c>
      <c r="D59" s="345"/>
      <c r="E59" s="346" t="s">
        <v>808</v>
      </c>
      <c r="F59" s="368" t="s">
        <v>904</v>
      </c>
      <c r="G59" s="348">
        <v>1500000000</v>
      </c>
      <c r="H59" s="336"/>
      <c r="I59" s="336"/>
      <c r="J59" s="336"/>
      <c r="K59" s="331"/>
      <c r="L59" s="331"/>
      <c r="M59" s="518"/>
    </row>
    <row r="60" spans="1:13" ht="27" x14ac:dyDescent="0.3">
      <c r="A60" s="536">
        <v>57</v>
      </c>
      <c r="B60" s="345">
        <v>327</v>
      </c>
      <c r="C60" s="345">
        <v>62</v>
      </c>
      <c r="D60" s="345"/>
      <c r="E60" s="346" t="s">
        <v>808</v>
      </c>
      <c r="F60" s="368" t="s">
        <v>905</v>
      </c>
      <c r="G60" s="348">
        <v>1500000000</v>
      </c>
      <c r="H60" s="336"/>
      <c r="I60" s="336"/>
      <c r="J60" s="336"/>
      <c r="K60" s="331"/>
      <c r="L60" s="331"/>
      <c r="M60" s="518"/>
    </row>
    <row r="61" spans="1:13" ht="27" x14ac:dyDescent="0.3">
      <c r="A61" s="536">
        <v>57</v>
      </c>
      <c r="B61" s="345">
        <v>327</v>
      </c>
      <c r="C61" s="345">
        <v>62</v>
      </c>
      <c r="D61" s="345"/>
      <c r="E61" s="346" t="s">
        <v>808</v>
      </c>
      <c r="F61" s="368" t="s">
        <v>906</v>
      </c>
      <c r="G61" s="348">
        <v>1500000000</v>
      </c>
      <c r="H61" s="336"/>
      <c r="I61" s="336"/>
      <c r="J61" s="336"/>
      <c r="K61" s="331"/>
      <c r="L61" s="331"/>
      <c r="M61" s="518"/>
    </row>
    <row r="62" spans="1:13" ht="27" x14ac:dyDescent="0.3">
      <c r="A62" s="536">
        <v>57</v>
      </c>
      <c r="B62" s="345">
        <v>327</v>
      </c>
      <c r="C62" s="345">
        <v>62</v>
      </c>
      <c r="D62" s="345"/>
      <c r="E62" s="346" t="s">
        <v>808</v>
      </c>
      <c r="F62" s="368" t="s">
        <v>907</v>
      </c>
      <c r="G62" s="348">
        <v>1500000000</v>
      </c>
      <c r="H62" s="336"/>
      <c r="I62" s="336"/>
      <c r="J62" s="336"/>
      <c r="K62" s="331"/>
      <c r="L62" s="331"/>
      <c r="M62" s="518"/>
    </row>
    <row r="63" spans="1:13" ht="40.5" x14ac:dyDescent="0.3">
      <c r="A63" s="536">
        <v>57</v>
      </c>
      <c r="B63" s="345">
        <v>327</v>
      </c>
      <c r="C63" s="345">
        <v>62</v>
      </c>
      <c r="D63" s="345"/>
      <c r="E63" s="346" t="s">
        <v>809</v>
      </c>
      <c r="F63" s="369" t="s">
        <v>908</v>
      </c>
      <c r="G63" s="348">
        <v>1000000000</v>
      </c>
      <c r="H63" s="336"/>
      <c r="I63" s="336"/>
      <c r="J63" s="336"/>
      <c r="K63" s="331"/>
      <c r="L63" s="331"/>
      <c r="M63" s="518"/>
    </row>
    <row r="64" spans="1:13" ht="40.5" x14ac:dyDescent="0.3">
      <c r="A64" s="536">
        <v>57</v>
      </c>
      <c r="B64" s="345">
        <v>327</v>
      </c>
      <c r="C64" s="345">
        <v>62</v>
      </c>
      <c r="D64" s="345"/>
      <c r="E64" s="346" t="s">
        <v>809</v>
      </c>
      <c r="F64" s="369" t="s">
        <v>909</v>
      </c>
      <c r="G64" s="348">
        <v>1000000000</v>
      </c>
      <c r="H64" s="336"/>
      <c r="I64" s="336"/>
      <c r="J64" s="336"/>
      <c r="K64" s="331"/>
      <c r="L64" s="331"/>
      <c r="M64" s="518"/>
    </row>
    <row r="65" spans="1:13" ht="40.5" x14ac:dyDescent="0.3">
      <c r="A65" s="536">
        <v>57</v>
      </c>
      <c r="B65" s="345">
        <v>327</v>
      </c>
      <c r="C65" s="345">
        <v>62</v>
      </c>
      <c r="D65" s="345"/>
      <c r="E65" s="346" t="s">
        <v>809</v>
      </c>
      <c r="F65" s="368" t="s">
        <v>910</v>
      </c>
      <c r="G65" s="348">
        <v>864000000</v>
      </c>
      <c r="H65" s="336"/>
      <c r="I65" s="336"/>
      <c r="J65" s="336"/>
      <c r="K65" s="331"/>
      <c r="L65" s="331"/>
      <c r="M65" s="518"/>
    </row>
    <row r="66" spans="1:13" ht="40.5" x14ac:dyDescent="0.3">
      <c r="A66" s="536">
        <v>57</v>
      </c>
      <c r="B66" s="345">
        <v>327</v>
      </c>
      <c r="C66" s="345">
        <v>62</v>
      </c>
      <c r="D66" s="345"/>
      <c r="E66" s="346" t="s">
        <v>809</v>
      </c>
      <c r="F66" s="368" t="s">
        <v>911</v>
      </c>
      <c r="G66" s="348">
        <v>446400000</v>
      </c>
      <c r="H66" s="336"/>
      <c r="I66" s="336"/>
      <c r="J66" s="336"/>
      <c r="K66" s="331"/>
      <c r="L66" s="331"/>
      <c r="M66" s="518"/>
    </row>
    <row r="67" spans="1:13" ht="41.25" thickBot="1" x14ac:dyDescent="0.35">
      <c r="A67" s="576">
        <v>57</v>
      </c>
      <c r="B67" s="563">
        <v>327</v>
      </c>
      <c r="C67" s="563">
        <v>62</v>
      </c>
      <c r="D67" s="563"/>
      <c r="E67" s="564" t="s">
        <v>809</v>
      </c>
      <c r="F67" s="577" t="s">
        <v>912</v>
      </c>
      <c r="G67" s="566">
        <v>1000000000</v>
      </c>
      <c r="H67" s="578"/>
      <c r="I67" s="578"/>
      <c r="J67" s="578"/>
      <c r="K67" s="579"/>
      <c r="L67" s="579"/>
      <c r="M67" s="580"/>
    </row>
    <row r="68" spans="1:13" ht="27.75" thickTop="1" x14ac:dyDescent="0.3">
      <c r="A68" s="569">
        <v>57</v>
      </c>
      <c r="B68" s="570">
        <v>327</v>
      </c>
      <c r="C68" s="570">
        <v>62</v>
      </c>
      <c r="D68" s="570"/>
      <c r="E68" s="571"/>
      <c r="F68" s="572" t="s">
        <v>913</v>
      </c>
      <c r="G68" s="558">
        <v>1666666.6666666663</v>
      </c>
      <c r="H68" s="573"/>
      <c r="I68" s="573"/>
      <c r="J68" s="573"/>
      <c r="K68" s="574"/>
      <c r="L68" s="574"/>
      <c r="M68" s="575"/>
    </row>
    <row r="69" spans="1:13" x14ac:dyDescent="0.3">
      <c r="A69" s="534">
        <v>57</v>
      </c>
      <c r="B69" s="344">
        <v>327</v>
      </c>
      <c r="C69" s="344">
        <v>91</v>
      </c>
      <c r="D69" s="345"/>
      <c r="E69" s="346"/>
      <c r="F69" s="365" t="s">
        <v>914</v>
      </c>
      <c r="G69" s="348">
        <v>10000</v>
      </c>
      <c r="H69" s="336"/>
      <c r="I69" s="336"/>
      <c r="J69" s="336"/>
      <c r="K69" s="331"/>
      <c r="L69" s="331"/>
      <c r="M69" s="518"/>
    </row>
    <row r="70" spans="1:13" x14ac:dyDescent="0.3">
      <c r="A70" s="534">
        <v>57</v>
      </c>
      <c r="B70" s="344">
        <v>327</v>
      </c>
      <c r="C70" s="344">
        <v>91</v>
      </c>
      <c r="D70" s="345"/>
      <c r="E70" s="346"/>
      <c r="F70" s="365" t="s">
        <v>915</v>
      </c>
      <c r="G70" s="348">
        <v>10000</v>
      </c>
      <c r="H70" s="336"/>
      <c r="I70" s="336"/>
      <c r="J70" s="336"/>
      <c r="K70" s="331"/>
      <c r="L70" s="331"/>
      <c r="M70" s="518"/>
    </row>
    <row r="71" spans="1:13" ht="54" x14ac:dyDescent="0.3">
      <c r="A71" s="534">
        <v>57</v>
      </c>
      <c r="B71" s="344">
        <v>327</v>
      </c>
      <c r="C71" s="344">
        <v>91</v>
      </c>
      <c r="D71" s="345"/>
      <c r="E71" s="346" t="s">
        <v>901</v>
      </c>
      <c r="F71" s="365" t="s">
        <v>717</v>
      </c>
      <c r="G71" s="348">
        <v>50000000</v>
      </c>
      <c r="H71" s="336">
        <v>100000000</v>
      </c>
      <c r="I71" s="336">
        <v>21979911</v>
      </c>
      <c r="J71" s="336">
        <v>21979910.199999999</v>
      </c>
      <c r="K71" s="336">
        <v>100000000</v>
      </c>
      <c r="L71" s="336">
        <v>21979911</v>
      </c>
      <c r="M71" s="540">
        <v>21979910.199999999</v>
      </c>
    </row>
    <row r="72" spans="1:13" ht="27" x14ac:dyDescent="0.3">
      <c r="A72" s="534">
        <v>57</v>
      </c>
      <c r="B72" s="344">
        <v>327</v>
      </c>
      <c r="C72" s="344">
        <v>91</v>
      </c>
      <c r="D72" s="345"/>
      <c r="E72" s="346"/>
      <c r="F72" s="365" t="s">
        <v>916</v>
      </c>
      <c r="G72" s="348">
        <v>10000</v>
      </c>
      <c r="H72" s="336"/>
      <c r="I72" s="336"/>
      <c r="J72" s="336"/>
      <c r="K72" s="331"/>
      <c r="L72" s="331"/>
      <c r="M72" s="518"/>
    </row>
    <row r="73" spans="1:13" ht="27" x14ac:dyDescent="0.3">
      <c r="A73" s="534">
        <v>57</v>
      </c>
      <c r="B73" s="344">
        <v>327</v>
      </c>
      <c r="C73" s="344">
        <v>91</v>
      </c>
      <c r="D73" s="345"/>
      <c r="E73" s="346"/>
      <c r="F73" s="365" t="s">
        <v>917</v>
      </c>
      <c r="G73" s="348">
        <v>1000000</v>
      </c>
      <c r="H73" s="336"/>
      <c r="I73" s="336"/>
      <c r="J73" s="336"/>
      <c r="K73" s="331"/>
      <c r="L73" s="331"/>
      <c r="M73" s="518"/>
    </row>
    <row r="74" spans="1:13" x14ac:dyDescent="0.3">
      <c r="A74" s="534">
        <v>57</v>
      </c>
      <c r="B74" s="344">
        <v>327</v>
      </c>
      <c r="C74" s="344">
        <v>91</v>
      </c>
      <c r="D74" s="345"/>
      <c r="E74" s="346"/>
      <c r="F74" s="365" t="s">
        <v>918</v>
      </c>
      <c r="G74" s="348">
        <v>10000</v>
      </c>
      <c r="H74" s="336"/>
      <c r="I74" s="336"/>
      <c r="J74" s="336"/>
      <c r="K74" s="331"/>
      <c r="L74" s="331"/>
      <c r="M74" s="518"/>
    </row>
    <row r="75" spans="1:13" x14ac:dyDescent="0.3">
      <c r="A75" s="534">
        <v>57</v>
      </c>
      <c r="B75" s="344">
        <v>327</v>
      </c>
      <c r="C75" s="344">
        <v>91</v>
      </c>
      <c r="D75" s="345"/>
      <c r="E75" s="346"/>
      <c r="F75" s="365" t="s">
        <v>919</v>
      </c>
      <c r="G75" s="348">
        <v>500000</v>
      </c>
      <c r="H75" s="336"/>
      <c r="I75" s="336"/>
      <c r="J75" s="336"/>
      <c r="K75" s="331"/>
      <c r="L75" s="331"/>
      <c r="M75" s="518"/>
    </row>
    <row r="76" spans="1:13" ht="27" x14ac:dyDescent="0.3">
      <c r="A76" s="534">
        <v>57</v>
      </c>
      <c r="B76" s="344">
        <v>327</v>
      </c>
      <c r="C76" s="344">
        <v>91</v>
      </c>
      <c r="D76" s="345"/>
      <c r="E76" s="346"/>
      <c r="F76" s="365" t="s">
        <v>920</v>
      </c>
      <c r="G76" s="348">
        <v>2120000</v>
      </c>
      <c r="H76" s="336"/>
      <c r="I76" s="336"/>
      <c r="J76" s="336"/>
      <c r="K76" s="331"/>
      <c r="L76" s="331"/>
      <c r="M76" s="518"/>
    </row>
    <row r="77" spans="1:13" ht="27" x14ac:dyDescent="0.3">
      <c r="A77" s="534">
        <v>57</v>
      </c>
      <c r="B77" s="344">
        <v>327</v>
      </c>
      <c r="C77" s="344">
        <v>91</v>
      </c>
      <c r="D77" s="345"/>
      <c r="E77" s="346"/>
      <c r="F77" s="365" t="s">
        <v>921</v>
      </c>
      <c r="G77" s="348">
        <v>28000000</v>
      </c>
      <c r="H77" s="336"/>
      <c r="I77" s="336"/>
      <c r="J77" s="336"/>
      <c r="K77" s="331"/>
      <c r="L77" s="331"/>
      <c r="M77" s="518"/>
    </row>
    <row r="78" spans="1:13" ht="27" x14ac:dyDescent="0.3">
      <c r="A78" s="534">
        <v>57</v>
      </c>
      <c r="B78" s="344">
        <v>327</v>
      </c>
      <c r="C78" s="344">
        <v>91</v>
      </c>
      <c r="D78" s="345"/>
      <c r="E78" s="346"/>
      <c r="F78" s="365" t="s">
        <v>922</v>
      </c>
      <c r="G78" s="348">
        <v>1000000</v>
      </c>
      <c r="H78" s="336"/>
      <c r="I78" s="336"/>
      <c r="J78" s="336"/>
      <c r="K78" s="331"/>
      <c r="L78" s="331"/>
      <c r="M78" s="518"/>
    </row>
    <row r="79" spans="1:13" ht="54" x14ac:dyDescent="0.3">
      <c r="A79" s="534">
        <v>57</v>
      </c>
      <c r="B79" s="344">
        <v>327</v>
      </c>
      <c r="C79" s="344">
        <v>91</v>
      </c>
      <c r="D79" s="345"/>
      <c r="E79" s="346" t="s">
        <v>902</v>
      </c>
      <c r="F79" s="365" t="s">
        <v>716</v>
      </c>
      <c r="G79" s="348">
        <v>47000000</v>
      </c>
      <c r="H79" s="336">
        <v>120000000</v>
      </c>
      <c r="I79" s="336">
        <v>14714121</v>
      </c>
      <c r="J79" s="336">
        <v>14714120.9</v>
      </c>
      <c r="K79" s="336">
        <v>120000000</v>
      </c>
      <c r="L79" s="336">
        <v>14714121</v>
      </c>
      <c r="M79" s="540">
        <v>14714120.9</v>
      </c>
    </row>
    <row r="80" spans="1:13" x14ac:dyDescent="0.3">
      <c r="A80" s="541">
        <v>57</v>
      </c>
      <c r="B80" s="356">
        <v>327</v>
      </c>
      <c r="C80" s="356">
        <v>91</v>
      </c>
      <c r="D80" s="357"/>
      <c r="E80" s="358"/>
      <c r="F80" s="370" t="s">
        <v>923</v>
      </c>
      <c r="G80" s="362">
        <v>10000000</v>
      </c>
      <c r="H80" s="337"/>
      <c r="I80" s="337"/>
      <c r="J80" s="337"/>
      <c r="K80" s="359"/>
      <c r="L80" s="359"/>
      <c r="M80" s="542"/>
    </row>
    <row r="81" spans="1:13" x14ac:dyDescent="0.3">
      <c r="A81" s="539">
        <v>57</v>
      </c>
      <c r="B81" s="344">
        <v>327</v>
      </c>
      <c r="C81" s="344">
        <v>91</v>
      </c>
      <c r="D81" s="345"/>
      <c r="E81" s="346"/>
      <c r="F81" s="370" t="s">
        <v>924</v>
      </c>
      <c r="G81" s="348">
        <v>8000000</v>
      </c>
      <c r="H81" s="336"/>
      <c r="I81" s="336"/>
      <c r="J81" s="336"/>
      <c r="K81" s="331"/>
      <c r="L81" s="331"/>
      <c r="M81" s="518"/>
    </row>
    <row r="82" spans="1:13" x14ac:dyDescent="0.3">
      <c r="A82" s="534">
        <v>57</v>
      </c>
      <c r="B82" s="344">
        <v>327</v>
      </c>
      <c r="C82" s="344">
        <v>62</v>
      </c>
      <c r="D82" s="345"/>
      <c r="E82" s="346"/>
      <c r="F82" s="370" t="s">
        <v>903</v>
      </c>
      <c r="G82" s="348">
        <v>100000000</v>
      </c>
      <c r="H82" s="336"/>
      <c r="I82" s="336"/>
      <c r="J82" s="336"/>
      <c r="K82" s="331"/>
      <c r="L82" s="331"/>
      <c r="M82" s="518"/>
    </row>
    <row r="83" spans="1:13" x14ac:dyDescent="0.3">
      <c r="A83" s="534">
        <v>58</v>
      </c>
      <c r="B83" s="344">
        <v>328</v>
      </c>
      <c r="C83" s="344">
        <v>73</v>
      </c>
      <c r="D83" s="345"/>
      <c r="E83" s="346"/>
      <c r="F83" s="365" t="s">
        <v>944</v>
      </c>
      <c r="G83" s="348">
        <v>222000000</v>
      </c>
      <c r="H83" s="347"/>
      <c r="I83" s="347"/>
      <c r="J83" s="347"/>
      <c r="K83" s="347"/>
      <c r="L83" s="347"/>
      <c r="M83" s="535"/>
    </row>
    <row r="84" spans="1:13" x14ac:dyDescent="0.3">
      <c r="A84" s="539">
        <v>58</v>
      </c>
      <c r="B84" s="353">
        <v>328</v>
      </c>
      <c r="C84" s="354">
        <v>74</v>
      </c>
      <c r="D84" s="354"/>
      <c r="E84" s="355"/>
      <c r="F84" s="328" t="s">
        <v>624</v>
      </c>
      <c r="G84" s="348">
        <v>15819787939.9328</v>
      </c>
      <c r="H84" s="347"/>
      <c r="I84" s="347"/>
      <c r="J84" s="347"/>
      <c r="K84" s="347"/>
      <c r="L84" s="347"/>
      <c r="M84" s="535"/>
    </row>
    <row r="85" spans="1:13" ht="27" x14ac:dyDescent="0.3">
      <c r="A85" s="539">
        <v>58</v>
      </c>
      <c r="B85" s="353">
        <v>328</v>
      </c>
      <c r="C85" s="354">
        <v>74</v>
      </c>
      <c r="D85" s="354"/>
      <c r="E85" s="355"/>
      <c r="F85" s="328" t="s">
        <v>945</v>
      </c>
      <c r="G85" s="348">
        <v>26321756.576000005</v>
      </c>
      <c r="H85" s="347"/>
      <c r="I85" s="347"/>
      <c r="J85" s="347"/>
      <c r="K85" s="347"/>
      <c r="L85" s="347"/>
      <c r="M85" s="535"/>
    </row>
    <row r="86" spans="1:13" ht="40.5" x14ac:dyDescent="0.3">
      <c r="A86" s="534">
        <v>58</v>
      </c>
      <c r="B86" s="344">
        <v>328</v>
      </c>
      <c r="C86" s="344">
        <v>74</v>
      </c>
      <c r="D86" s="345"/>
      <c r="E86" s="346"/>
      <c r="F86" s="365" t="s">
        <v>946</v>
      </c>
      <c r="G86" s="360">
        <v>324238722.70999998</v>
      </c>
      <c r="H86" s="347"/>
      <c r="I86" s="347"/>
      <c r="J86" s="347"/>
      <c r="K86" s="347"/>
      <c r="L86" s="347"/>
      <c r="M86" s="535"/>
    </row>
    <row r="87" spans="1:13" ht="27" x14ac:dyDescent="0.3">
      <c r="A87" s="534">
        <v>58</v>
      </c>
      <c r="B87" s="344">
        <v>328</v>
      </c>
      <c r="C87" s="344">
        <v>73</v>
      </c>
      <c r="D87" s="345"/>
      <c r="E87" s="346"/>
      <c r="F87" s="365" t="s">
        <v>947</v>
      </c>
      <c r="G87" s="348">
        <v>41812479</v>
      </c>
      <c r="H87" s="347"/>
      <c r="I87" s="347"/>
      <c r="J87" s="347"/>
      <c r="K87" s="347"/>
      <c r="L87" s="347"/>
      <c r="M87" s="535"/>
    </row>
    <row r="88" spans="1:13" ht="27" x14ac:dyDescent="0.3">
      <c r="A88" s="534">
        <v>58</v>
      </c>
      <c r="B88" s="344">
        <v>328</v>
      </c>
      <c r="C88" s="344">
        <v>73</v>
      </c>
      <c r="D88" s="345"/>
      <c r="E88" s="346"/>
      <c r="F88" s="365" t="s">
        <v>948</v>
      </c>
      <c r="G88" s="348">
        <v>26112053</v>
      </c>
      <c r="H88" s="347"/>
      <c r="I88" s="347"/>
      <c r="J88" s="347"/>
      <c r="K88" s="347"/>
      <c r="L88" s="347"/>
      <c r="M88" s="535"/>
    </row>
    <row r="89" spans="1:13" ht="27" x14ac:dyDescent="0.3">
      <c r="A89" s="534">
        <v>58</v>
      </c>
      <c r="B89" s="344">
        <v>328</v>
      </c>
      <c r="C89" s="344">
        <v>73</v>
      </c>
      <c r="D89" s="345"/>
      <c r="E89" s="346"/>
      <c r="F89" s="365" t="s">
        <v>949</v>
      </c>
      <c r="G89" s="348">
        <v>32417876</v>
      </c>
      <c r="H89" s="347"/>
      <c r="I89" s="347"/>
      <c r="J89" s="347"/>
      <c r="K89" s="347"/>
      <c r="L89" s="347"/>
      <c r="M89" s="535"/>
    </row>
    <row r="90" spans="1:13" ht="27" x14ac:dyDescent="0.3">
      <c r="A90" s="534">
        <v>70</v>
      </c>
      <c r="B90" s="344">
        <v>330</v>
      </c>
      <c r="C90" s="344">
        <v>37</v>
      </c>
      <c r="D90" s="345"/>
      <c r="E90" s="346"/>
      <c r="F90" s="365" t="s">
        <v>1050</v>
      </c>
      <c r="G90" s="348">
        <v>4490860.6440000003</v>
      </c>
      <c r="H90" s="348"/>
      <c r="I90" s="360"/>
      <c r="J90" s="360"/>
      <c r="K90" s="347"/>
      <c r="L90" s="347"/>
      <c r="M90" s="535"/>
    </row>
    <row r="91" spans="1:13" ht="27" x14ac:dyDescent="0.3">
      <c r="A91" s="534">
        <v>70</v>
      </c>
      <c r="B91" s="344">
        <v>330</v>
      </c>
      <c r="C91" s="344">
        <v>37</v>
      </c>
      <c r="D91" s="345"/>
      <c r="E91" s="346"/>
      <c r="F91" s="365" t="s">
        <v>1051</v>
      </c>
      <c r="G91" s="348">
        <v>7200000</v>
      </c>
      <c r="H91" s="348"/>
      <c r="I91" s="360"/>
      <c r="J91" s="360"/>
      <c r="K91" s="347"/>
      <c r="L91" s="347"/>
      <c r="M91" s="535"/>
    </row>
    <row r="92" spans="1:13" ht="27" x14ac:dyDescent="0.3">
      <c r="A92" s="534">
        <v>70</v>
      </c>
      <c r="B92" s="344">
        <v>330</v>
      </c>
      <c r="C92" s="344">
        <v>37</v>
      </c>
      <c r="D92" s="345"/>
      <c r="E92" s="346"/>
      <c r="F92" s="365" t="s">
        <v>1052</v>
      </c>
      <c r="G92" s="348">
        <v>16200000</v>
      </c>
      <c r="H92" s="348"/>
      <c r="I92" s="360"/>
      <c r="J92" s="360"/>
      <c r="K92" s="347"/>
      <c r="L92" s="347"/>
      <c r="M92" s="535"/>
    </row>
    <row r="93" spans="1:13" ht="27" x14ac:dyDescent="0.3">
      <c r="A93" s="534">
        <v>70</v>
      </c>
      <c r="B93" s="344">
        <v>330</v>
      </c>
      <c r="C93" s="344">
        <v>37</v>
      </c>
      <c r="D93" s="345"/>
      <c r="E93" s="346"/>
      <c r="F93" s="365" t="s">
        <v>1053</v>
      </c>
      <c r="G93" s="348">
        <v>14283000</v>
      </c>
      <c r="H93" s="348"/>
      <c r="I93" s="360"/>
      <c r="J93" s="360"/>
      <c r="K93" s="347"/>
      <c r="L93" s="347"/>
      <c r="M93" s="535"/>
    </row>
    <row r="94" spans="1:13" ht="27" x14ac:dyDescent="0.3">
      <c r="A94" s="534">
        <v>70</v>
      </c>
      <c r="B94" s="344">
        <v>330</v>
      </c>
      <c r="C94" s="344">
        <v>37</v>
      </c>
      <c r="D94" s="345"/>
      <c r="E94" s="346"/>
      <c r="F94" s="365" t="s">
        <v>1054</v>
      </c>
      <c r="G94" s="348">
        <v>14283000</v>
      </c>
      <c r="H94" s="348"/>
      <c r="I94" s="360"/>
      <c r="J94" s="360"/>
      <c r="K94" s="347"/>
      <c r="L94" s="347"/>
      <c r="M94" s="535"/>
    </row>
    <row r="95" spans="1:13" ht="27" x14ac:dyDescent="0.3">
      <c r="A95" s="534">
        <v>70</v>
      </c>
      <c r="B95" s="344">
        <v>330</v>
      </c>
      <c r="C95" s="344">
        <v>37</v>
      </c>
      <c r="D95" s="345"/>
      <c r="E95" s="346"/>
      <c r="F95" s="365" t="s">
        <v>1055</v>
      </c>
      <c r="G95" s="348">
        <v>14850000</v>
      </c>
      <c r="H95" s="348"/>
      <c r="I95" s="360"/>
      <c r="J95" s="360"/>
      <c r="K95" s="347"/>
      <c r="L95" s="347"/>
      <c r="M95" s="535"/>
    </row>
    <row r="96" spans="1:13" ht="27" x14ac:dyDescent="0.3">
      <c r="A96" s="534">
        <v>70</v>
      </c>
      <c r="B96" s="344">
        <v>330</v>
      </c>
      <c r="C96" s="344">
        <v>37</v>
      </c>
      <c r="D96" s="345"/>
      <c r="E96" s="346"/>
      <c r="F96" s="365" t="s">
        <v>1056</v>
      </c>
      <c r="G96" s="348">
        <v>24300000</v>
      </c>
      <c r="H96" s="348"/>
      <c r="I96" s="360"/>
      <c r="J96" s="360"/>
      <c r="K96" s="347"/>
      <c r="L96" s="347"/>
      <c r="M96" s="535"/>
    </row>
    <row r="97" spans="1:13" ht="27.75" thickBot="1" x14ac:dyDescent="0.35">
      <c r="A97" s="561">
        <v>70</v>
      </c>
      <c r="B97" s="562">
        <v>330</v>
      </c>
      <c r="C97" s="562">
        <v>37</v>
      </c>
      <c r="D97" s="563"/>
      <c r="E97" s="564"/>
      <c r="F97" s="565" t="s">
        <v>1057</v>
      </c>
      <c r="G97" s="566">
        <v>114800000</v>
      </c>
      <c r="H97" s="566"/>
      <c r="I97" s="586"/>
      <c r="J97" s="586"/>
      <c r="K97" s="567"/>
      <c r="L97" s="567"/>
      <c r="M97" s="568"/>
    </row>
    <row r="98" spans="1:13" ht="27.75" thickTop="1" x14ac:dyDescent="0.3">
      <c r="A98" s="581">
        <v>70</v>
      </c>
      <c r="B98" s="582">
        <v>330</v>
      </c>
      <c r="C98" s="582">
        <v>37</v>
      </c>
      <c r="D98" s="570"/>
      <c r="E98" s="571"/>
      <c r="F98" s="572" t="s">
        <v>1058</v>
      </c>
      <c r="G98" s="558">
        <v>24300000</v>
      </c>
      <c r="H98" s="558"/>
      <c r="I98" s="583"/>
      <c r="J98" s="583"/>
      <c r="K98" s="584"/>
      <c r="L98" s="584"/>
      <c r="M98" s="585"/>
    </row>
    <row r="99" spans="1:13" ht="27" x14ac:dyDescent="0.3">
      <c r="A99" s="534">
        <v>70</v>
      </c>
      <c r="B99" s="344">
        <v>330</v>
      </c>
      <c r="C99" s="344">
        <v>37</v>
      </c>
      <c r="D99" s="345"/>
      <c r="E99" s="346"/>
      <c r="F99" s="365" t="s">
        <v>1059</v>
      </c>
      <c r="G99" s="348">
        <v>24300000</v>
      </c>
      <c r="H99" s="348"/>
      <c r="I99" s="360"/>
      <c r="J99" s="360"/>
      <c r="K99" s="347"/>
      <c r="L99" s="347"/>
      <c r="M99" s="535"/>
    </row>
    <row r="100" spans="1:13" ht="27" x14ac:dyDescent="0.3">
      <c r="A100" s="534">
        <v>70</v>
      </c>
      <c r="B100" s="344">
        <v>330</v>
      </c>
      <c r="C100" s="344">
        <v>37</v>
      </c>
      <c r="D100" s="345"/>
      <c r="E100" s="346"/>
      <c r="F100" s="365" t="s">
        <v>1060</v>
      </c>
      <c r="G100" s="348">
        <v>16200000</v>
      </c>
      <c r="H100" s="348"/>
      <c r="I100" s="360"/>
      <c r="J100" s="360"/>
      <c r="K100" s="347"/>
      <c r="L100" s="347"/>
      <c r="M100" s="535"/>
    </row>
    <row r="101" spans="1:13" ht="27" x14ac:dyDescent="0.3">
      <c r="A101" s="534">
        <v>70</v>
      </c>
      <c r="B101" s="344">
        <v>330</v>
      </c>
      <c r="C101" s="344">
        <v>37</v>
      </c>
      <c r="D101" s="345"/>
      <c r="E101" s="346"/>
      <c r="F101" s="365" t="s">
        <v>1061</v>
      </c>
      <c r="G101" s="348">
        <v>16200000</v>
      </c>
      <c r="H101" s="348"/>
      <c r="I101" s="360"/>
      <c r="J101" s="360"/>
      <c r="K101" s="347"/>
      <c r="L101" s="347"/>
      <c r="M101" s="535"/>
    </row>
    <row r="102" spans="1:13" x14ac:dyDescent="0.3">
      <c r="A102" s="541">
        <v>70</v>
      </c>
      <c r="B102" s="356">
        <v>330</v>
      </c>
      <c r="C102" s="356">
        <v>37</v>
      </c>
      <c r="D102" s="357"/>
      <c r="E102" s="358"/>
      <c r="F102" s="370" t="s">
        <v>1062</v>
      </c>
      <c r="G102" s="362">
        <v>5000000</v>
      </c>
      <c r="H102" s="348"/>
      <c r="I102" s="360"/>
      <c r="J102" s="360"/>
      <c r="K102" s="361"/>
      <c r="L102" s="361"/>
      <c r="M102" s="543"/>
    </row>
    <row r="103" spans="1:13" ht="27" x14ac:dyDescent="0.3">
      <c r="A103" s="541">
        <v>70</v>
      </c>
      <c r="B103" s="356">
        <v>330</v>
      </c>
      <c r="C103" s="356">
        <v>37</v>
      </c>
      <c r="D103" s="357"/>
      <c r="E103" s="358"/>
      <c r="F103" s="370" t="s">
        <v>1063</v>
      </c>
      <c r="G103" s="362">
        <v>312467.40166666661</v>
      </c>
      <c r="H103" s="348"/>
      <c r="I103" s="360"/>
      <c r="J103" s="360"/>
      <c r="K103" s="361"/>
      <c r="L103" s="361"/>
      <c r="M103" s="543"/>
    </row>
    <row r="104" spans="1:13" x14ac:dyDescent="0.3">
      <c r="A104" s="541">
        <v>70</v>
      </c>
      <c r="B104" s="356">
        <v>330</v>
      </c>
      <c r="C104" s="356">
        <v>37</v>
      </c>
      <c r="D104" s="357"/>
      <c r="E104" s="358"/>
      <c r="F104" s="370" t="s">
        <v>1064</v>
      </c>
      <c r="G104" s="362">
        <v>2043596.833333333</v>
      </c>
      <c r="H104" s="348"/>
      <c r="I104" s="360"/>
      <c r="J104" s="360"/>
      <c r="K104" s="361"/>
      <c r="L104" s="361"/>
      <c r="M104" s="543"/>
    </row>
    <row r="105" spans="1:13" x14ac:dyDescent="0.3">
      <c r="A105" s="541">
        <v>70</v>
      </c>
      <c r="B105" s="356">
        <v>330</v>
      </c>
      <c r="C105" s="356">
        <v>37</v>
      </c>
      <c r="D105" s="357"/>
      <c r="E105" s="358"/>
      <c r="F105" s="370" t="s">
        <v>1065</v>
      </c>
      <c r="G105" s="362">
        <v>1219963.333333333</v>
      </c>
      <c r="H105" s="348"/>
      <c r="I105" s="360"/>
      <c r="J105" s="360"/>
      <c r="K105" s="361"/>
      <c r="L105" s="361"/>
      <c r="M105" s="543"/>
    </row>
    <row r="106" spans="1:13" x14ac:dyDescent="0.3">
      <c r="A106" s="534">
        <v>40</v>
      </c>
      <c r="B106" s="344">
        <v>332</v>
      </c>
      <c r="C106" s="345">
        <v>18</v>
      </c>
      <c r="D106" s="345"/>
      <c r="E106" s="346">
        <v>19</v>
      </c>
      <c r="F106" s="365" t="s">
        <v>786</v>
      </c>
      <c r="G106" s="348">
        <v>87768000</v>
      </c>
      <c r="H106" s="347"/>
      <c r="I106" s="347"/>
      <c r="J106" s="347"/>
      <c r="K106" s="347"/>
      <c r="L106" s="347"/>
      <c r="M106" s="535"/>
    </row>
    <row r="107" spans="1:13" ht="27" x14ac:dyDescent="0.3">
      <c r="A107" s="534">
        <v>40</v>
      </c>
      <c r="B107" s="344">
        <v>332</v>
      </c>
      <c r="C107" s="344">
        <v>18</v>
      </c>
      <c r="D107" s="345"/>
      <c r="E107" s="346">
        <v>20</v>
      </c>
      <c r="F107" s="365" t="s">
        <v>807</v>
      </c>
      <c r="G107" s="348">
        <v>87768000</v>
      </c>
      <c r="H107" s="347"/>
      <c r="I107" s="347"/>
      <c r="J107" s="347"/>
      <c r="K107" s="347"/>
      <c r="L107" s="347"/>
      <c r="M107" s="535"/>
    </row>
    <row r="108" spans="1:13" ht="27" x14ac:dyDescent="0.3">
      <c r="A108" s="541">
        <v>81</v>
      </c>
      <c r="B108" s="356">
        <v>342</v>
      </c>
      <c r="C108" s="356">
        <v>44</v>
      </c>
      <c r="D108" s="357"/>
      <c r="E108" s="358"/>
      <c r="F108" s="370" t="s">
        <v>954</v>
      </c>
      <c r="G108" s="362">
        <v>190400000</v>
      </c>
      <c r="H108" s="362"/>
      <c r="I108" s="362"/>
      <c r="J108" s="362"/>
      <c r="K108" s="361"/>
      <c r="L108" s="361"/>
      <c r="M108" s="543"/>
    </row>
    <row r="109" spans="1:13" ht="27" x14ac:dyDescent="0.3">
      <c r="A109" s="536">
        <v>57</v>
      </c>
      <c r="B109" s="345">
        <v>604</v>
      </c>
      <c r="C109" s="345">
        <v>16</v>
      </c>
      <c r="D109" s="345">
        <v>9</v>
      </c>
      <c r="E109" s="346"/>
      <c r="F109" s="365" t="s">
        <v>791</v>
      </c>
      <c r="G109" s="348">
        <v>58333333.333333321</v>
      </c>
      <c r="H109" s="348"/>
      <c r="I109" s="348"/>
      <c r="J109" s="348"/>
      <c r="K109" s="347"/>
      <c r="L109" s="347"/>
      <c r="M109" s="535"/>
    </row>
    <row r="110" spans="1:13" x14ac:dyDescent="0.3">
      <c r="A110" s="534">
        <v>57</v>
      </c>
      <c r="B110" s="344">
        <v>604</v>
      </c>
      <c r="C110" s="344">
        <v>16</v>
      </c>
      <c r="D110" s="345"/>
      <c r="E110" s="346"/>
      <c r="F110" s="365" t="s">
        <v>643</v>
      </c>
      <c r="G110" s="348">
        <v>600000</v>
      </c>
      <c r="H110" s="348"/>
      <c r="I110" s="348"/>
      <c r="J110" s="348"/>
      <c r="K110" s="347"/>
      <c r="L110" s="347"/>
      <c r="M110" s="535"/>
    </row>
    <row r="111" spans="1:13" x14ac:dyDescent="0.3">
      <c r="A111" s="534">
        <v>57</v>
      </c>
      <c r="B111" s="344">
        <v>604</v>
      </c>
      <c r="C111" s="344">
        <v>16</v>
      </c>
      <c r="D111" s="345"/>
      <c r="E111" s="346"/>
      <c r="F111" s="365" t="s">
        <v>664</v>
      </c>
      <c r="G111" s="348">
        <v>9000000</v>
      </c>
      <c r="H111" s="348"/>
      <c r="I111" s="348"/>
      <c r="J111" s="348"/>
      <c r="K111" s="347"/>
      <c r="L111" s="347"/>
      <c r="M111" s="535"/>
    </row>
    <row r="112" spans="1:13" ht="27" x14ac:dyDescent="0.3">
      <c r="A112" s="534">
        <v>57</v>
      </c>
      <c r="B112" s="344">
        <v>604</v>
      </c>
      <c r="C112" s="344">
        <v>16</v>
      </c>
      <c r="D112" s="345"/>
      <c r="E112" s="346"/>
      <c r="F112" s="365" t="s">
        <v>732</v>
      </c>
      <c r="G112" s="348">
        <v>328000000</v>
      </c>
      <c r="H112" s="348"/>
      <c r="I112" s="348"/>
      <c r="J112" s="348"/>
      <c r="K112" s="347"/>
      <c r="L112" s="347"/>
      <c r="M112" s="535"/>
    </row>
    <row r="113" spans="1:13" ht="27" x14ac:dyDescent="0.3">
      <c r="A113" s="534">
        <v>57</v>
      </c>
      <c r="B113" s="344">
        <v>604</v>
      </c>
      <c r="C113" s="344">
        <v>16</v>
      </c>
      <c r="D113" s="345"/>
      <c r="E113" s="346"/>
      <c r="F113" s="365" t="s">
        <v>648</v>
      </c>
      <c r="G113" s="348">
        <v>6330000</v>
      </c>
      <c r="H113" s="348"/>
      <c r="I113" s="348"/>
      <c r="J113" s="348"/>
      <c r="K113" s="347"/>
      <c r="L113" s="347"/>
      <c r="M113" s="535"/>
    </row>
    <row r="114" spans="1:13" ht="40.5" x14ac:dyDescent="0.3">
      <c r="A114" s="534">
        <v>57</v>
      </c>
      <c r="B114" s="344">
        <v>604</v>
      </c>
      <c r="C114" s="344">
        <v>16</v>
      </c>
      <c r="D114" s="345"/>
      <c r="E114" s="346"/>
      <c r="F114" s="365" t="s">
        <v>645</v>
      </c>
      <c r="G114" s="348">
        <v>19500000</v>
      </c>
      <c r="H114" s="348"/>
      <c r="I114" s="348"/>
      <c r="J114" s="348"/>
      <c r="K114" s="347"/>
      <c r="L114" s="347"/>
      <c r="M114" s="535"/>
    </row>
    <row r="115" spans="1:13" ht="67.5" x14ac:dyDescent="0.3">
      <c r="A115" s="534">
        <v>57</v>
      </c>
      <c r="B115" s="344">
        <v>604</v>
      </c>
      <c r="C115" s="344">
        <v>16</v>
      </c>
      <c r="D115" s="345"/>
      <c r="E115" s="346"/>
      <c r="F115" s="365" t="s">
        <v>713</v>
      </c>
      <c r="G115" s="348">
        <v>34500000</v>
      </c>
      <c r="H115" s="348"/>
      <c r="I115" s="348"/>
      <c r="J115" s="348"/>
      <c r="K115" s="347"/>
      <c r="L115" s="347"/>
      <c r="M115" s="535"/>
    </row>
    <row r="116" spans="1:13" ht="40.5" x14ac:dyDescent="0.3">
      <c r="A116" s="534">
        <v>57</v>
      </c>
      <c r="B116" s="344">
        <v>604</v>
      </c>
      <c r="C116" s="344">
        <v>16</v>
      </c>
      <c r="D116" s="345"/>
      <c r="E116" s="346"/>
      <c r="F116" s="365" t="s">
        <v>646</v>
      </c>
      <c r="G116" s="348">
        <v>14939999.999999998</v>
      </c>
      <c r="H116" s="348"/>
      <c r="I116" s="348"/>
      <c r="J116" s="348"/>
      <c r="K116" s="347"/>
      <c r="L116" s="347"/>
      <c r="M116" s="535"/>
    </row>
    <row r="117" spans="1:13" ht="40.5" x14ac:dyDescent="0.3">
      <c r="A117" s="534">
        <v>57</v>
      </c>
      <c r="B117" s="344">
        <v>604</v>
      </c>
      <c r="C117" s="344">
        <v>16</v>
      </c>
      <c r="D117" s="345"/>
      <c r="E117" s="346"/>
      <c r="F117" s="365" t="s">
        <v>647</v>
      </c>
      <c r="G117" s="348">
        <v>12690000</v>
      </c>
      <c r="H117" s="348"/>
      <c r="I117" s="348"/>
      <c r="J117" s="348"/>
      <c r="K117" s="347"/>
      <c r="L117" s="347"/>
      <c r="M117" s="535"/>
    </row>
    <row r="118" spans="1:13" x14ac:dyDescent="0.3">
      <c r="A118" s="534">
        <v>57</v>
      </c>
      <c r="B118" s="344">
        <v>604</v>
      </c>
      <c r="C118" s="344">
        <v>16</v>
      </c>
      <c r="D118" s="345"/>
      <c r="E118" s="346"/>
      <c r="F118" s="365" t="s">
        <v>822</v>
      </c>
      <c r="G118" s="348">
        <v>90000000</v>
      </c>
      <c r="H118" s="348"/>
      <c r="I118" s="348"/>
      <c r="J118" s="348"/>
      <c r="K118" s="347"/>
      <c r="L118" s="347"/>
      <c r="M118" s="535"/>
    </row>
    <row r="119" spans="1:13" ht="40.5" x14ac:dyDescent="0.3">
      <c r="A119" s="534">
        <v>57</v>
      </c>
      <c r="B119" s="344">
        <v>604</v>
      </c>
      <c r="C119" s="344">
        <v>16</v>
      </c>
      <c r="D119" s="345"/>
      <c r="E119" s="346"/>
      <c r="F119" s="365" t="s">
        <v>644</v>
      </c>
      <c r="G119" s="348">
        <v>6000000</v>
      </c>
      <c r="H119" s="348"/>
      <c r="I119" s="348"/>
      <c r="J119" s="348"/>
      <c r="K119" s="347"/>
      <c r="L119" s="347"/>
      <c r="M119" s="535"/>
    </row>
    <row r="120" spans="1:13" ht="27" x14ac:dyDescent="0.3">
      <c r="A120" s="534">
        <v>57</v>
      </c>
      <c r="B120" s="344">
        <v>604</v>
      </c>
      <c r="C120" s="344">
        <v>16</v>
      </c>
      <c r="D120" s="345"/>
      <c r="E120" s="346"/>
      <c r="F120" s="365" t="s">
        <v>656</v>
      </c>
      <c r="G120" s="348">
        <v>35520000</v>
      </c>
      <c r="H120" s="348"/>
      <c r="I120" s="348"/>
      <c r="J120" s="348"/>
      <c r="K120" s="347"/>
      <c r="L120" s="347"/>
      <c r="M120" s="535"/>
    </row>
    <row r="121" spans="1:13" ht="27" x14ac:dyDescent="0.3">
      <c r="A121" s="534">
        <v>57</v>
      </c>
      <c r="B121" s="344">
        <v>604</v>
      </c>
      <c r="C121" s="344">
        <v>16</v>
      </c>
      <c r="D121" s="345"/>
      <c r="E121" s="346"/>
      <c r="F121" s="365" t="s">
        <v>655</v>
      </c>
      <c r="G121" s="348">
        <v>55140000</v>
      </c>
      <c r="H121" s="348"/>
      <c r="I121" s="348"/>
      <c r="J121" s="348"/>
      <c r="K121" s="347"/>
      <c r="L121" s="347"/>
      <c r="M121" s="535"/>
    </row>
    <row r="122" spans="1:13" ht="27" x14ac:dyDescent="0.3">
      <c r="A122" s="534">
        <v>57</v>
      </c>
      <c r="B122" s="344">
        <v>604</v>
      </c>
      <c r="C122" s="344">
        <v>16</v>
      </c>
      <c r="D122" s="345"/>
      <c r="E122" s="346"/>
      <c r="F122" s="365" t="s">
        <v>654</v>
      </c>
      <c r="G122" s="348">
        <v>23189999.999999996</v>
      </c>
      <c r="H122" s="348"/>
      <c r="I122" s="348"/>
      <c r="J122" s="348"/>
      <c r="K122" s="347"/>
      <c r="L122" s="347"/>
      <c r="M122" s="535"/>
    </row>
    <row r="123" spans="1:13" ht="27" x14ac:dyDescent="0.3">
      <c r="A123" s="534">
        <v>57</v>
      </c>
      <c r="B123" s="344">
        <v>604</v>
      </c>
      <c r="C123" s="344">
        <v>16</v>
      </c>
      <c r="D123" s="345"/>
      <c r="E123" s="346"/>
      <c r="F123" s="365" t="s">
        <v>657</v>
      </c>
      <c r="G123" s="348">
        <v>22229999.999999996</v>
      </c>
      <c r="H123" s="348"/>
      <c r="I123" s="348"/>
      <c r="J123" s="348"/>
      <c r="K123" s="347"/>
      <c r="L123" s="347"/>
      <c r="M123" s="535"/>
    </row>
    <row r="124" spans="1:13" ht="27" x14ac:dyDescent="0.3">
      <c r="A124" s="534">
        <v>57</v>
      </c>
      <c r="B124" s="344">
        <v>604</v>
      </c>
      <c r="C124" s="344">
        <v>16</v>
      </c>
      <c r="D124" s="345"/>
      <c r="E124" s="346"/>
      <c r="F124" s="365" t="s">
        <v>776</v>
      </c>
      <c r="G124" s="348">
        <v>1810714</v>
      </c>
      <c r="H124" s="348"/>
      <c r="I124" s="348"/>
      <c r="J124" s="348"/>
      <c r="K124" s="347"/>
      <c r="L124" s="347"/>
      <c r="M124" s="535"/>
    </row>
    <row r="125" spans="1:13" x14ac:dyDescent="0.3">
      <c r="A125" s="534">
        <v>57</v>
      </c>
      <c r="B125" s="344">
        <v>604</v>
      </c>
      <c r="C125" s="344">
        <v>16</v>
      </c>
      <c r="D125" s="345"/>
      <c r="E125" s="346"/>
      <c r="F125" s="365" t="s">
        <v>729</v>
      </c>
      <c r="G125" s="348">
        <v>2000000</v>
      </c>
      <c r="H125" s="348"/>
      <c r="I125" s="348"/>
      <c r="J125" s="348"/>
      <c r="K125" s="347"/>
      <c r="L125" s="347"/>
      <c r="M125" s="535"/>
    </row>
    <row r="126" spans="1:13" ht="27.75" thickBot="1" x14ac:dyDescent="0.35">
      <c r="A126" s="561">
        <v>57</v>
      </c>
      <c r="B126" s="562">
        <v>604</v>
      </c>
      <c r="C126" s="562">
        <v>16</v>
      </c>
      <c r="D126" s="563"/>
      <c r="E126" s="564"/>
      <c r="F126" s="565" t="s">
        <v>770</v>
      </c>
      <c r="G126" s="566">
        <v>2700000</v>
      </c>
      <c r="H126" s="566"/>
      <c r="I126" s="566"/>
      <c r="J126" s="566"/>
      <c r="K126" s="567"/>
      <c r="L126" s="567"/>
      <c r="M126" s="568"/>
    </row>
    <row r="127" spans="1:13" ht="27.75" thickTop="1" x14ac:dyDescent="0.3">
      <c r="A127" s="581">
        <v>57</v>
      </c>
      <c r="B127" s="582">
        <v>604</v>
      </c>
      <c r="C127" s="582">
        <v>16</v>
      </c>
      <c r="D127" s="570"/>
      <c r="E127" s="571"/>
      <c r="F127" s="572" t="s">
        <v>816</v>
      </c>
      <c r="G127" s="583">
        <v>14000000</v>
      </c>
      <c r="H127" s="583"/>
      <c r="I127" s="583"/>
      <c r="J127" s="583"/>
      <c r="K127" s="587"/>
      <c r="L127" s="587"/>
      <c r="M127" s="585"/>
    </row>
    <row r="128" spans="1:13" ht="27" x14ac:dyDescent="0.3">
      <c r="A128" s="539">
        <v>57</v>
      </c>
      <c r="B128" s="353">
        <v>604</v>
      </c>
      <c r="C128" s="354">
        <v>22</v>
      </c>
      <c r="D128" s="354">
        <v>4</v>
      </c>
      <c r="E128" s="355">
        <v>41</v>
      </c>
      <c r="F128" s="328" t="s">
        <v>333</v>
      </c>
      <c r="G128" s="348">
        <v>22500000.000000015</v>
      </c>
      <c r="H128" s="363">
        <v>0</v>
      </c>
      <c r="I128" s="363">
        <v>3580676</v>
      </c>
      <c r="J128" s="363">
        <v>3580675.99</v>
      </c>
      <c r="K128" s="363">
        <v>0</v>
      </c>
      <c r="L128" s="363">
        <v>3580676</v>
      </c>
      <c r="M128" s="544">
        <v>3580675.99</v>
      </c>
    </row>
    <row r="129" spans="1:13" x14ac:dyDescent="0.3">
      <c r="A129" s="536">
        <v>57</v>
      </c>
      <c r="B129" s="345">
        <v>604</v>
      </c>
      <c r="C129" s="345">
        <v>22</v>
      </c>
      <c r="D129" s="345">
        <v>14</v>
      </c>
      <c r="E129" s="346"/>
      <c r="F129" s="365" t="s">
        <v>795</v>
      </c>
      <c r="G129" s="348">
        <v>16666666.666666662</v>
      </c>
      <c r="H129" s="348"/>
      <c r="I129" s="348"/>
      <c r="J129" s="348"/>
      <c r="K129" s="347"/>
      <c r="L129" s="347"/>
      <c r="M129" s="535"/>
    </row>
    <row r="130" spans="1:13" ht="27" x14ac:dyDescent="0.3">
      <c r="A130" s="534">
        <v>57</v>
      </c>
      <c r="B130" s="344">
        <v>604</v>
      </c>
      <c r="C130" s="344">
        <v>22</v>
      </c>
      <c r="D130" s="345"/>
      <c r="E130" s="346"/>
      <c r="F130" s="365" t="s">
        <v>743</v>
      </c>
      <c r="G130" s="348">
        <v>80000000</v>
      </c>
      <c r="H130" s="348"/>
      <c r="I130" s="348"/>
      <c r="J130" s="348"/>
      <c r="K130" s="347"/>
      <c r="L130" s="347"/>
      <c r="M130" s="535"/>
    </row>
    <row r="131" spans="1:13" x14ac:dyDescent="0.3">
      <c r="A131" s="534">
        <v>57</v>
      </c>
      <c r="B131" s="344">
        <v>604</v>
      </c>
      <c r="C131" s="344">
        <v>22</v>
      </c>
      <c r="D131" s="345"/>
      <c r="E131" s="346"/>
      <c r="F131" s="365" t="s">
        <v>759</v>
      </c>
      <c r="G131" s="348">
        <v>35000000</v>
      </c>
      <c r="H131" s="348"/>
      <c r="I131" s="348"/>
      <c r="J131" s="348"/>
      <c r="K131" s="347"/>
      <c r="L131" s="347"/>
      <c r="M131" s="535"/>
    </row>
    <row r="132" spans="1:13" x14ac:dyDescent="0.3">
      <c r="A132" s="534">
        <v>57</v>
      </c>
      <c r="B132" s="344">
        <v>604</v>
      </c>
      <c r="C132" s="344">
        <v>22</v>
      </c>
      <c r="D132" s="345"/>
      <c r="E132" s="346"/>
      <c r="F132" s="365" t="s">
        <v>800</v>
      </c>
      <c r="G132" s="348">
        <v>300000000</v>
      </c>
      <c r="H132" s="348"/>
      <c r="I132" s="348"/>
      <c r="J132" s="348"/>
      <c r="K132" s="347"/>
      <c r="L132" s="347"/>
      <c r="M132" s="535"/>
    </row>
    <row r="133" spans="1:13" x14ac:dyDescent="0.3">
      <c r="A133" s="534">
        <v>57</v>
      </c>
      <c r="B133" s="344">
        <v>604</v>
      </c>
      <c r="C133" s="344">
        <v>22</v>
      </c>
      <c r="D133" s="345"/>
      <c r="E133" s="346"/>
      <c r="F133" s="365" t="s">
        <v>766</v>
      </c>
      <c r="G133" s="348">
        <v>600000000</v>
      </c>
      <c r="H133" s="348"/>
      <c r="I133" s="348"/>
      <c r="J133" s="348"/>
      <c r="K133" s="347"/>
      <c r="L133" s="347"/>
      <c r="M133" s="535"/>
    </row>
    <row r="134" spans="1:13" x14ac:dyDescent="0.3">
      <c r="A134" s="534">
        <v>57</v>
      </c>
      <c r="B134" s="344">
        <v>604</v>
      </c>
      <c r="C134" s="344">
        <v>22</v>
      </c>
      <c r="D134" s="345"/>
      <c r="E134" s="346"/>
      <c r="F134" s="365" t="s">
        <v>769</v>
      </c>
      <c r="G134" s="348">
        <v>10000000</v>
      </c>
      <c r="H134" s="348"/>
      <c r="I134" s="348"/>
      <c r="J134" s="348"/>
      <c r="K134" s="347"/>
      <c r="L134" s="347"/>
      <c r="M134" s="535"/>
    </row>
    <row r="135" spans="1:13" x14ac:dyDescent="0.3">
      <c r="A135" s="534">
        <v>57</v>
      </c>
      <c r="B135" s="344">
        <v>604</v>
      </c>
      <c r="C135" s="344">
        <v>22</v>
      </c>
      <c r="D135" s="345"/>
      <c r="E135" s="346"/>
      <c r="F135" s="365" t="s">
        <v>768</v>
      </c>
      <c r="G135" s="348">
        <v>30000000</v>
      </c>
      <c r="H135" s="348"/>
      <c r="I135" s="348"/>
      <c r="J135" s="348"/>
      <c r="K135" s="347"/>
      <c r="L135" s="347"/>
      <c r="M135" s="535"/>
    </row>
    <row r="136" spans="1:13" x14ac:dyDescent="0.3">
      <c r="A136" s="534">
        <v>57</v>
      </c>
      <c r="B136" s="344">
        <v>604</v>
      </c>
      <c r="C136" s="344">
        <v>22</v>
      </c>
      <c r="D136" s="345"/>
      <c r="E136" s="346"/>
      <c r="F136" s="365" t="s">
        <v>767</v>
      </c>
      <c r="G136" s="348">
        <v>10000000</v>
      </c>
      <c r="H136" s="348"/>
      <c r="I136" s="348"/>
      <c r="J136" s="348"/>
      <c r="K136" s="347"/>
      <c r="L136" s="347"/>
      <c r="M136" s="535"/>
    </row>
    <row r="137" spans="1:13" ht="27" x14ac:dyDescent="0.3">
      <c r="A137" s="534">
        <v>57</v>
      </c>
      <c r="B137" s="344">
        <v>604</v>
      </c>
      <c r="C137" s="344">
        <v>22</v>
      </c>
      <c r="D137" s="345"/>
      <c r="E137" s="346"/>
      <c r="F137" s="365" t="s">
        <v>753</v>
      </c>
      <c r="G137" s="348">
        <v>120000000</v>
      </c>
      <c r="H137" s="348"/>
      <c r="I137" s="348"/>
      <c r="J137" s="348"/>
      <c r="K137" s="347"/>
      <c r="L137" s="347"/>
      <c r="M137" s="535"/>
    </row>
    <row r="138" spans="1:13" ht="27" x14ac:dyDescent="0.3">
      <c r="A138" s="534">
        <v>57</v>
      </c>
      <c r="B138" s="344">
        <v>604</v>
      </c>
      <c r="C138" s="344">
        <v>22</v>
      </c>
      <c r="D138" s="345"/>
      <c r="E138" s="346"/>
      <c r="F138" s="365" t="s">
        <v>811</v>
      </c>
      <c r="G138" s="348">
        <v>7000000</v>
      </c>
      <c r="H138" s="348"/>
      <c r="I138" s="348"/>
      <c r="J138" s="348"/>
      <c r="K138" s="347"/>
      <c r="L138" s="347"/>
      <c r="M138" s="535"/>
    </row>
    <row r="139" spans="1:13" x14ac:dyDescent="0.3">
      <c r="A139" s="534">
        <v>57</v>
      </c>
      <c r="B139" s="344">
        <v>604</v>
      </c>
      <c r="C139" s="344">
        <v>22</v>
      </c>
      <c r="D139" s="345"/>
      <c r="E139" s="346"/>
      <c r="F139" s="365" t="s">
        <v>810</v>
      </c>
      <c r="G139" s="348">
        <v>10000000</v>
      </c>
      <c r="H139" s="348"/>
      <c r="I139" s="348"/>
      <c r="J139" s="348"/>
      <c r="K139" s="347"/>
      <c r="L139" s="347"/>
      <c r="M139" s="535"/>
    </row>
    <row r="140" spans="1:13" ht="27" x14ac:dyDescent="0.3">
      <c r="A140" s="534">
        <v>57</v>
      </c>
      <c r="B140" s="344">
        <v>604</v>
      </c>
      <c r="C140" s="344">
        <v>22</v>
      </c>
      <c r="D140" s="345"/>
      <c r="E140" s="346"/>
      <c r="F140" s="365" t="s">
        <v>755</v>
      </c>
      <c r="G140" s="348">
        <v>7652000.0000000009</v>
      </c>
      <c r="H140" s="348"/>
      <c r="I140" s="348"/>
      <c r="J140" s="348"/>
      <c r="K140" s="347"/>
      <c r="L140" s="347"/>
      <c r="M140" s="535"/>
    </row>
    <row r="141" spans="1:13" ht="27" x14ac:dyDescent="0.3">
      <c r="A141" s="534">
        <v>57</v>
      </c>
      <c r="B141" s="344">
        <v>604</v>
      </c>
      <c r="C141" s="344">
        <v>22</v>
      </c>
      <c r="D141" s="345"/>
      <c r="E141" s="346"/>
      <c r="F141" s="365" t="s">
        <v>752</v>
      </c>
      <c r="G141" s="348">
        <v>40800000</v>
      </c>
      <c r="H141" s="348"/>
      <c r="I141" s="348"/>
      <c r="J141" s="348"/>
      <c r="K141" s="347"/>
      <c r="L141" s="347"/>
      <c r="M141" s="535"/>
    </row>
    <row r="142" spans="1:13" ht="27" x14ac:dyDescent="0.3">
      <c r="A142" s="534">
        <v>57</v>
      </c>
      <c r="B142" s="344">
        <v>604</v>
      </c>
      <c r="C142" s="344">
        <v>22</v>
      </c>
      <c r="D142" s="345"/>
      <c r="E142" s="346"/>
      <c r="F142" s="365" t="s">
        <v>751</v>
      </c>
      <c r="G142" s="348">
        <v>24000000</v>
      </c>
      <c r="H142" s="348"/>
      <c r="I142" s="348"/>
      <c r="J142" s="348"/>
      <c r="K142" s="347"/>
      <c r="L142" s="347"/>
      <c r="M142" s="535"/>
    </row>
    <row r="143" spans="1:13" ht="27" x14ac:dyDescent="0.3">
      <c r="A143" s="534">
        <v>57</v>
      </c>
      <c r="B143" s="344">
        <v>604</v>
      </c>
      <c r="C143" s="344">
        <v>22</v>
      </c>
      <c r="D143" s="345"/>
      <c r="E143" s="346"/>
      <c r="F143" s="365" t="s">
        <v>736</v>
      </c>
      <c r="G143" s="348">
        <v>40480000</v>
      </c>
      <c r="H143" s="348"/>
      <c r="I143" s="348"/>
      <c r="J143" s="348"/>
      <c r="K143" s="347"/>
      <c r="L143" s="347"/>
      <c r="M143" s="535"/>
    </row>
    <row r="144" spans="1:13" x14ac:dyDescent="0.3">
      <c r="A144" s="534">
        <v>57</v>
      </c>
      <c r="B144" s="344">
        <v>604</v>
      </c>
      <c r="C144" s="344">
        <v>22</v>
      </c>
      <c r="D144" s="345"/>
      <c r="E144" s="346"/>
      <c r="F144" s="365" t="s">
        <v>733</v>
      </c>
      <c r="G144" s="348">
        <v>27200000</v>
      </c>
      <c r="H144" s="348"/>
      <c r="I144" s="348"/>
      <c r="J144" s="348"/>
      <c r="K144" s="347"/>
      <c r="L144" s="347"/>
      <c r="M144" s="535"/>
    </row>
    <row r="145" spans="1:13" x14ac:dyDescent="0.3">
      <c r="A145" s="534">
        <v>57</v>
      </c>
      <c r="B145" s="344">
        <v>604</v>
      </c>
      <c r="C145" s="344">
        <v>22</v>
      </c>
      <c r="D145" s="345"/>
      <c r="E145" s="346"/>
      <c r="F145" s="365" t="s">
        <v>734</v>
      </c>
      <c r="G145" s="348">
        <v>49600000</v>
      </c>
      <c r="H145" s="348"/>
      <c r="I145" s="348"/>
      <c r="J145" s="348"/>
      <c r="K145" s="347"/>
      <c r="L145" s="347"/>
      <c r="M145" s="535"/>
    </row>
    <row r="146" spans="1:13" ht="27" x14ac:dyDescent="0.3">
      <c r="A146" s="534">
        <v>57</v>
      </c>
      <c r="B146" s="344">
        <v>604</v>
      </c>
      <c r="C146" s="344">
        <v>22</v>
      </c>
      <c r="D146" s="345"/>
      <c r="E146" s="346"/>
      <c r="F146" s="365" t="s">
        <v>764</v>
      </c>
      <c r="G146" s="348">
        <v>162686297.19999999</v>
      </c>
      <c r="H146" s="348"/>
      <c r="I146" s="348"/>
      <c r="J146" s="348"/>
      <c r="K146" s="347"/>
      <c r="L146" s="347"/>
      <c r="M146" s="535"/>
    </row>
    <row r="147" spans="1:13" ht="27" x14ac:dyDescent="0.3">
      <c r="A147" s="534">
        <v>57</v>
      </c>
      <c r="B147" s="344">
        <v>604</v>
      </c>
      <c r="C147" s="344">
        <v>22</v>
      </c>
      <c r="D147" s="345"/>
      <c r="E147" s="346"/>
      <c r="F147" s="365" t="s">
        <v>765</v>
      </c>
      <c r="G147" s="348">
        <v>191357311.59999999</v>
      </c>
      <c r="H147" s="348"/>
      <c r="I147" s="348"/>
      <c r="J147" s="348"/>
      <c r="K147" s="347"/>
      <c r="L147" s="347"/>
      <c r="M147" s="535"/>
    </row>
    <row r="148" spans="1:13" x14ac:dyDescent="0.3">
      <c r="A148" s="534">
        <v>57</v>
      </c>
      <c r="B148" s="344">
        <v>604</v>
      </c>
      <c r="C148" s="344">
        <v>22</v>
      </c>
      <c r="D148" s="345"/>
      <c r="E148" s="346"/>
      <c r="F148" s="365" t="s">
        <v>783</v>
      </c>
      <c r="G148" s="348">
        <v>1600000</v>
      </c>
      <c r="H148" s="348"/>
      <c r="I148" s="348"/>
      <c r="J148" s="348"/>
      <c r="K148" s="347"/>
      <c r="L148" s="347"/>
      <c r="M148" s="535"/>
    </row>
    <row r="149" spans="1:13" ht="40.5" x14ac:dyDescent="0.3">
      <c r="A149" s="534">
        <v>57</v>
      </c>
      <c r="B149" s="344">
        <v>604</v>
      </c>
      <c r="C149" s="344">
        <v>22</v>
      </c>
      <c r="D149" s="345"/>
      <c r="E149" s="346"/>
      <c r="F149" s="365" t="s">
        <v>737</v>
      </c>
      <c r="G149" s="348">
        <v>102400000</v>
      </c>
      <c r="H149" s="348"/>
      <c r="I149" s="348"/>
      <c r="J149" s="348"/>
      <c r="K149" s="347"/>
      <c r="L149" s="347"/>
      <c r="M149" s="535"/>
    </row>
    <row r="150" spans="1:13" ht="27" x14ac:dyDescent="0.3">
      <c r="A150" s="534">
        <v>57</v>
      </c>
      <c r="B150" s="344">
        <v>604</v>
      </c>
      <c r="C150" s="344">
        <v>22</v>
      </c>
      <c r="D150" s="345"/>
      <c r="E150" s="346"/>
      <c r="F150" s="365" t="s">
        <v>761</v>
      </c>
      <c r="G150" s="348">
        <v>99051691.900000006</v>
      </c>
      <c r="H150" s="348"/>
      <c r="I150" s="348"/>
      <c r="J150" s="348"/>
      <c r="K150" s="347"/>
      <c r="L150" s="347"/>
      <c r="M150" s="535"/>
    </row>
    <row r="151" spans="1:13" ht="27" x14ac:dyDescent="0.3">
      <c r="A151" s="534">
        <v>57</v>
      </c>
      <c r="B151" s="344">
        <v>604</v>
      </c>
      <c r="C151" s="344">
        <v>22</v>
      </c>
      <c r="D151" s="345"/>
      <c r="E151" s="346"/>
      <c r="F151" s="365" t="s">
        <v>760</v>
      </c>
      <c r="G151" s="348">
        <v>161397818.91800001</v>
      </c>
      <c r="H151" s="348"/>
      <c r="I151" s="348"/>
      <c r="J151" s="348"/>
      <c r="K151" s="347"/>
      <c r="L151" s="347"/>
      <c r="M151" s="535"/>
    </row>
    <row r="152" spans="1:13" ht="27" x14ac:dyDescent="0.3">
      <c r="A152" s="534">
        <v>57</v>
      </c>
      <c r="B152" s="344">
        <v>604</v>
      </c>
      <c r="C152" s="344">
        <v>22</v>
      </c>
      <c r="D152" s="345"/>
      <c r="E152" s="346"/>
      <c r="F152" s="365" t="s">
        <v>731</v>
      </c>
      <c r="G152" s="348">
        <v>90000000</v>
      </c>
      <c r="H152" s="348"/>
      <c r="I152" s="348"/>
      <c r="J152" s="348"/>
      <c r="K152" s="347"/>
      <c r="L152" s="347"/>
      <c r="M152" s="535"/>
    </row>
    <row r="153" spans="1:13" ht="27" x14ac:dyDescent="0.3">
      <c r="A153" s="534">
        <v>57</v>
      </c>
      <c r="B153" s="344">
        <v>604</v>
      </c>
      <c r="C153" s="344">
        <v>22</v>
      </c>
      <c r="D153" s="345"/>
      <c r="E153" s="346"/>
      <c r="F153" s="365" t="s">
        <v>748</v>
      </c>
      <c r="G153" s="348">
        <v>72000000</v>
      </c>
      <c r="H153" s="348"/>
      <c r="I153" s="348"/>
      <c r="J153" s="348"/>
      <c r="K153" s="347"/>
      <c r="L153" s="347"/>
      <c r="M153" s="535"/>
    </row>
    <row r="154" spans="1:13" ht="27" x14ac:dyDescent="0.3">
      <c r="A154" s="534">
        <v>57</v>
      </c>
      <c r="B154" s="344">
        <v>604</v>
      </c>
      <c r="C154" s="344">
        <v>22</v>
      </c>
      <c r="D154" s="345"/>
      <c r="E154" s="346"/>
      <c r="F154" s="365" t="s">
        <v>747</v>
      </c>
      <c r="G154" s="348">
        <v>11181058.552000001</v>
      </c>
      <c r="H154" s="348"/>
      <c r="I154" s="348"/>
      <c r="J154" s="348"/>
      <c r="K154" s="347"/>
      <c r="L154" s="347"/>
      <c r="M154" s="535"/>
    </row>
    <row r="155" spans="1:13" ht="27" x14ac:dyDescent="0.3">
      <c r="A155" s="534">
        <v>57</v>
      </c>
      <c r="B155" s="344">
        <v>604</v>
      </c>
      <c r="C155" s="344">
        <v>22</v>
      </c>
      <c r="D155" s="345"/>
      <c r="E155" s="346"/>
      <c r="F155" s="365" t="s">
        <v>746</v>
      </c>
      <c r="G155" s="348">
        <v>160000000</v>
      </c>
      <c r="H155" s="348"/>
      <c r="I155" s="348"/>
      <c r="J155" s="348"/>
      <c r="K155" s="347"/>
      <c r="L155" s="347"/>
      <c r="M155" s="535"/>
    </row>
    <row r="156" spans="1:13" x14ac:dyDescent="0.3">
      <c r="A156" s="534">
        <v>57</v>
      </c>
      <c r="B156" s="344">
        <v>604</v>
      </c>
      <c r="C156" s="344">
        <v>22</v>
      </c>
      <c r="D156" s="345"/>
      <c r="E156" s="346"/>
      <c r="F156" s="365" t="s">
        <v>780</v>
      </c>
      <c r="G156" s="348">
        <v>2400000</v>
      </c>
      <c r="H156" s="348"/>
      <c r="I156" s="348"/>
      <c r="J156" s="348"/>
      <c r="K156" s="347"/>
      <c r="L156" s="347"/>
      <c r="M156" s="535"/>
    </row>
    <row r="157" spans="1:13" x14ac:dyDescent="0.3">
      <c r="A157" s="534">
        <v>57</v>
      </c>
      <c r="B157" s="344">
        <v>604</v>
      </c>
      <c r="C157" s="344">
        <v>22</v>
      </c>
      <c r="D157" s="345"/>
      <c r="E157" s="346"/>
      <c r="F157" s="365" t="s">
        <v>641</v>
      </c>
      <c r="G157" s="348">
        <v>15000000</v>
      </c>
      <c r="H157" s="348"/>
      <c r="I157" s="348"/>
      <c r="J157" s="348"/>
      <c r="K157" s="347"/>
      <c r="L157" s="347"/>
      <c r="M157" s="535"/>
    </row>
    <row r="158" spans="1:13" x14ac:dyDescent="0.3">
      <c r="A158" s="534">
        <v>57</v>
      </c>
      <c r="B158" s="344">
        <v>604</v>
      </c>
      <c r="C158" s="344">
        <v>22</v>
      </c>
      <c r="D158" s="345"/>
      <c r="E158" s="346"/>
      <c r="F158" s="365" t="s">
        <v>806</v>
      </c>
      <c r="G158" s="348">
        <v>39600000</v>
      </c>
      <c r="H158" s="348"/>
      <c r="I158" s="348"/>
      <c r="J158" s="348"/>
      <c r="K158" s="347"/>
      <c r="L158" s="347"/>
      <c r="M158" s="535"/>
    </row>
    <row r="159" spans="1:13" x14ac:dyDescent="0.3">
      <c r="A159" s="534">
        <v>57</v>
      </c>
      <c r="B159" s="344">
        <v>604</v>
      </c>
      <c r="C159" s="344">
        <v>22</v>
      </c>
      <c r="D159" s="345"/>
      <c r="E159" s="346"/>
      <c r="F159" s="365" t="s">
        <v>779</v>
      </c>
      <c r="G159" s="348">
        <v>3600000</v>
      </c>
      <c r="H159" s="348"/>
      <c r="I159" s="348"/>
      <c r="J159" s="348"/>
      <c r="K159" s="347"/>
      <c r="L159" s="347"/>
      <c r="M159" s="535"/>
    </row>
    <row r="160" spans="1:13" x14ac:dyDescent="0.3">
      <c r="A160" s="534">
        <v>57</v>
      </c>
      <c r="B160" s="344">
        <v>604</v>
      </c>
      <c r="C160" s="344">
        <v>22</v>
      </c>
      <c r="D160" s="345"/>
      <c r="E160" s="346"/>
      <c r="F160" s="365" t="s">
        <v>784</v>
      </c>
      <c r="G160" s="348">
        <v>4000000</v>
      </c>
      <c r="H160" s="348"/>
      <c r="I160" s="348"/>
      <c r="J160" s="348"/>
      <c r="K160" s="347"/>
      <c r="L160" s="347"/>
      <c r="M160" s="535"/>
    </row>
    <row r="161" spans="1:13" ht="17.25" thickBot="1" x14ac:dyDescent="0.35">
      <c r="A161" s="561">
        <v>57</v>
      </c>
      <c r="B161" s="562">
        <v>604</v>
      </c>
      <c r="C161" s="562">
        <v>22</v>
      </c>
      <c r="D161" s="563"/>
      <c r="E161" s="564"/>
      <c r="F161" s="565" t="s">
        <v>782</v>
      </c>
      <c r="G161" s="566">
        <v>2800000</v>
      </c>
      <c r="H161" s="566"/>
      <c r="I161" s="566"/>
      <c r="J161" s="566"/>
      <c r="K161" s="567"/>
      <c r="L161" s="567"/>
      <c r="M161" s="568"/>
    </row>
    <row r="162" spans="1:13" ht="27.75" thickTop="1" x14ac:dyDescent="0.3">
      <c r="A162" s="581">
        <v>57</v>
      </c>
      <c r="B162" s="582">
        <v>604</v>
      </c>
      <c r="C162" s="582">
        <v>22</v>
      </c>
      <c r="D162" s="570"/>
      <c r="E162" s="571"/>
      <c r="F162" s="572" t="s">
        <v>785</v>
      </c>
      <c r="G162" s="558">
        <v>16000000</v>
      </c>
      <c r="H162" s="558"/>
      <c r="I162" s="558"/>
      <c r="J162" s="558"/>
      <c r="K162" s="584"/>
      <c r="L162" s="584"/>
      <c r="M162" s="585"/>
    </row>
    <row r="163" spans="1:13" ht="27" x14ac:dyDescent="0.3">
      <c r="A163" s="534">
        <v>57</v>
      </c>
      <c r="B163" s="344">
        <v>604</v>
      </c>
      <c r="C163" s="344">
        <v>22</v>
      </c>
      <c r="D163" s="345"/>
      <c r="E163" s="346"/>
      <c r="F163" s="365" t="s">
        <v>781</v>
      </c>
      <c r="G163" s="348">
        <v>4000000</v>
      </c>
      <c r="H163" s="348"/>
      <c r="I163" s="348"/>
      <c r="J163" s="348"/>
      <c r="K163" s="347"/>
      <c r="L163" s="347"/>
      <c r="M163" s="535"/>
    </row>
    <row r="164" spans="1:13" x14ac:dyDescent="0.3">
      <c r="A164" s="534">
        <v>57</v>
      </c>
      <c r="B164" s="344">
        <v>604</v>
      </c>
      <c r="C164" s="344">
        <v>22</v>
      </c>
      <c r="D164" s="345"/>
      <c r="E164" s="346"/>
      <c r="F164" s="365" t="s">
        <v>659</v>
      </c>
      <c r="G164" s="348">
        <v>114000000</v>
      </c>
      <c r="H164" s="348"/>
      <c r="I164" s="348"/>
      <c r="J164" s="348"/>
      <c r="K164" s="347"/>
      <c r="L164" s="347"/>
      <c r="M164" s="535"/>
    </row>
    <row r="165" spans="1:13" ht="27" x14ac:dyDescent="0.3">
      <c r="A165" s="534">
        <v>57</v>
      </c>
      <c r="B165" s="344">
        <v>604</v>
      </c>
      <c r="C165" s="344">
        <v>22</v>
      </c>
      <c r="D165" s="345"/>
      <c r="E165" s="346"/>
      <c r="F165" s="365" t="s">
        <v>771</v>
      </c>
      <c r="G165" s="348">
        <v>5000000</v>
      </c>
      <c r="H165" s="348"/>
      <c r="I165" s="348"/>
      <c r="J165" s="348"/>
      <c r="K165" s="347"/>
      <c r="L165" s="347"/>
      <c r="M165" s="535"/>
    </row>
    <row r="166" spans="1:13" ht="27" x14ac:dyDescent="0.3">
      <c r="A166" s="534">
        <v>57</v>
      </c>
      <c r="B166" s="344">
        <v>604</v>
      </c>
      <c r="C166" s="344">
        <v>22</v>
      </c>
      <c r="D166" s="345"/>
      <c r="E166" s="346"/>
      <c r="F166" s="365" t="s">
        <v>773</v>
      </c>
      <c r="G166" s="348">
        <v>79729200</v>
      </c>
      <c r="H166" s="348"/>
      <c r="I166" s="348"/>
      <c r="J166" s="348"/>
      <c r="K166" s="347"/>
      <c r="L166" s="347"/>
      <c r="M166" s="535"/>
    </row>
    <row r="167" spans="1:13" ht="27" x14ac:dyDescent="0.3">
      <c r="A167" s="534">
        <v>57</v>
      </c>
      <c r="B167" s="344">
        <v>604</v>
      </c>
      <c r="C167" s="344">
        <v>22</v>
      </c>
      <c r="D167" s="345"/>
      <c r="E167" s="346"/>
      <c r="F167" s="365" t="s">
        <v>725</v>
      </c>
      <c r="G167" s="348">
        <v>3100000</v>
      </c>
      <c r="H167" s="348"/>
      <c r="I167" s="348"/>
      <c r="J167" s="348"/>
      <c r="K167" s="347"/>
      <c r="L167" s="347"/>
      <c r="M167" s="535"/>
    </row>
    <row r="168" spans="1:13" x14ac:dyDescent="0.3">
      <c r="A168" s="534">
        <v>57</v>
      </c>
      <c r="B168" s="344">
        <v>604</v>
      </c>
      <c r="C168" s="344">
        <v>22</v>
      </c>
      <c r="D168" s="345"/>
      <c r="E168" s="346"/>
      <c r="F168" s="365" t="s">
        <v>727</v>
      </c>
      <c r="G168" s="348">
        <v>10150000</v>
      </c>
      <c r="H168" s="348"/>
      <c r="I168" s="348"/>
      <c r="J168" s="348"/>
      <c r="K168" s="347"/>
      <c r="L168" s="347"/>
      <c r="M168" s="535"/>
    </row>
    <row r="169" spans="1:13" x14ac:dyDescent="0.3">
      <c r="A169" s="534">
        <v>57</v>
      </c>
      <c r="B169" s="344">
        <v>604</v>
      </c>
      <c r="C169" s="344">
        <v>22</v>
      </c>
      <c r="D169" s="345"/>
      <c r="E169" s="346"/>
      <c r="F169" s="365" t="s">
        <v>804</v>
      </c>
      <c r="G169" s="348">
        <v>90000000</v>
      </c>
      <c r="H169" s="348"/>
      <c r="I169" s="348"/>
      <c r="J169" s="348"/>
      <c r="K169" s="347"/>
      <c r="L169" s="347"/>
      <c r="M169" s="535"/>
    </row>
    <row r="170" spans="1:13" x14ac:dyDescent="0.3">
      <c r="A170" s="534">
        <v>57</v>
      </c>
      <c r="B170" s="344">
        <v>604</v>
      </c>
      <c r="C170" s="344">
        <v>22</v>
      </c>
      <c r="D170" s="345"/>
      <c r="E170" s="346"/>
      <c r="F170" s="365" t="s">
        <v>805</v>
      </c>
      <c r="G170" s="348">
        <v>18000000</v>
      </c>
      <c r="H170" s="348"/>
      <c r="I170" s="348"/>
      <c r="J170" s="348"/>
      <c r="K170" s="347"/>
      <c r="L170" s="347"/>
      <c r="M170" s="535"/>
    </row>
    <row r="171" spans="1:13" ht="27" x14ac:dyDescent="0.3">
      <c r="A171" s="534">
        <v>57</v>
      </c>
      <c r="B171" s="344">
        <v>604</v>
      </c>
      <c r="C171" s="344">
        <v>22</v>
      </c>
      <c r="D171" s="345"/>
      <c r="E171" s="346"/>
      <c r="F171" s="365" t="s">
        <v>719</v>
      </c>
      <c r="G171" s="348">
        <v>3000000</v>
      </c>
      <c r="H171" s="348"/>
      <c r="I171" s="348"/>
      <c r="J171" s="348"/>
      <c r="K171" s="347"/>
      <c r="L171" s="347"/>
      <c r="M171" s="535"/>
    </row>
    <row r="172" spans="1:13" ht="27" x14ac:dyDescent="0.3">
      <c r="A172" s="534">
        <v>57</v>
      </c>
      <c r="B172" s="344">
        <v>604</v>
      </c>
      <c r="C172" s="344">
        <v>22</v>
      </c>
      <c r="D172" s="345"/>
      <c r="E172" s="346"/>
      <c r="F172" s="365" t="s">
        <v>720</v>
      </c>
      <c r="G172" s="348">
        <v>4000000</v>
      </c>
      <c r="H172" s="348"/>
      <c r="I172" s="348"/>
      <c r="J172" s="348"/>
      <c r="K172" s="347"/>
      <c r="L172" s="347"/>
      <c r="M172" s="535"/>
    </row>
    <row r="173" spans="1:13" ht="27" x14ac:dyDescent="0.3">
      <c r="A173" s="534">
        <v>57</v>
      </c>
      <c r="B173" s="344">
        <v>604</v>
      </c>
      <c r="C173" s="344">
        <v>22</v>
      </c>
      <c r="D173" s="345"/>
      <c r="E173" s="346"/>
      <c r="F173" s="365" t="s">
        <v>775</v>
      </c>
      <c r="G173" s="348">
        <v>2150000</v>
      </c>
      <c r="H173" s="348"/>
      <c r="I173" s="348"/>
      <c r="J173" s="348"/>
      <c r="K173" s="347"/>
      <c r="L173" s="347"/>
      <c r="M173" s="535"/>
    </row>
    <row r="174" spans="1:13" ht="27" x14ac:dyDescent="0.3">
      <c r="A174" s="534">
        <v>57</v>
      </c>
      <c r="B174" s="344">
        <v>604</v>
      </c>
      <c r="C174" s="344">
        <v>22</v>
      </c>
      <c r="D174" s="345"/>
      <c r="E174" s="346"/>
      <c r="F174" s="365" t="s">
        <v>778</v>
      </c>
      <c r="G174" s="348">
        <v>8000000</v>
      </c>
      <c r="H174" s="348"/>
      <c r="I174" s="348"/>
      <c r="J174" s="348"/>
      <c r="K174" s="347"/>
      <c r="L174" s="347"/>
      <c r="M174" s="535"/>
    </row>
    <row r="175" spans="1:13" x14ac:dyDescent="0.3">
      <c r="A175" s="534">
        <v>57</v>
      </c>
      <c r="B175" s="344">
        <v>604</v>
      </c>
      <c r="C175" s="344">
        <v>22</v>
      </c>
      <c r="D175" s="345"/>
      <c r="E175" s="346"/>
      <c r="F175" s="365" t="s">
        <v>777</v>
      </c>
      <c r="G175" s="348">
        <v>16000000</v>
      </c>
      <c r="H175" s="348"/>
      <c r="I175" s="348"/>
      <c r="J175" s="348"/>
      <c r="K175" s="347"/>
      <c r="L175" s="347"/>
      <c r="M175" s="535"/>
    </row>
    <row r="176" spans="1:13" ht="27" x14ac:dyDescent="0.3">
      <c r="A176" s="534">
        <v>57</v>
      </c>
      <c r="B176" s="344">
        <v>604</v>
      </c>
      <c r="C176" s="344">
        <v>22</v>
      </c>
      <c r="D176" s="345"/>
      <c r="E176" s="346"/>
      <c r="F176" s="365" t="s">
        <v>730</v>
      </c>
      <c r="G176" s="348">
        <v>3500000</v>
      </c>
      <c r="H176" s="348"/>
      <c r="I176" s="348"/>
      <c r="J176" s="348"/>
      <c r="K176" s="347"/>
      <c r="L176" s="347"/>
      <c r="M176" s="535"/>
    </row>
    <row r="177" spans="1:13" ht="27" x14ac:dyDescent="0.3">
      <c r="A177" s="534">
        <v>57</v>
      </c>
      <c r="B177" s="344">
        <v>604</v>
      </c>
      <c r="C177" s="344">
        <v>22</v>
      </c>
      <c r="D177" s="345"/>
      <c r="E177" s="346"/>
      <c r="F177" s="365" t="s">
        <v>772</v>
      </c>
      <c r="G177" s="348">
        <v>5000000</v>
      </c>
      <c r="H177" s="348"/>
      <c r="I177" s="348"/>
      <c r="J177" s="348"/>
      <c r="K177" s="347"/>
      <c r="L177" s="347"/>
      <c r="M177" s="535"/>
    </row>
    <row r="178" spans="1:13" ht="27" x14ac:dyDescent="0.3">
      <c r="A178" s="534">
        <v>57</v>
      </c>
      <c r="B178" s="344">
        <v>604</v>
      </c>
      <c r="C178" s="344">
        <v>22</v>
      </c>
      <c r="D178" s="345"/>
      <c r="E178" s="346"/>
      <c r="F178" s="365" t="s">
        <v>774</v>
      </c>
      <c r="G178" s="348">
        <v>88144000</v>
      </c>
      <c r="H178" s="348"/>
      <c r="I178" s="348"/>
      <c r="J178" s="348"/>
      <c r="K178" s="347"/>
      <c r="L178" s="347"/>
      <c r="M178" s="535"/>
    </row>
    <row r="179" spans="1:13" ht="27" x14ac:dyDescent="0.3">
      <c r="A179" s="534">
        <v>57</v>
      </c>
      <c r="B179" s="344">
        <v>604</v>
      </c>
      <c r="C179" s="344">
        <v>22</v>
      </c>
      <c r="D179" s="345"/>
      <c r="E179" s="346"/>
      <c r="F179" s="365" t="s">
        <v>712</v>
      </c>
      <c r="G179" s="348">
        <v>24000000</v>
      </c>
      <c r="H179" s="348"/>
      <c r="I179" s="348"/>
      <c r="J179" s="348"/>
      <c r="K179" s="347"/>
      <c r="L179" s="347"/>
      <c r="M179" s="535"/>
    </row>
    <row r="180" spans="1:13" x14ac:dyDescent="0.3">
      <c r="A180" s="534">
        <v>57</v>
      </c>
      <c r="B180" s="344">
        <v>604</v>
      </c>
      <c r="C180" s="344">
        <v>26</v>
      </c>
      <c r="D180" s="345"/>
      <c r="E180" s="346"/>
      <c r="F180" s="365" t="s">
        <v>723</v>
      </c>
      <c r="G180" s="348">
        <v>5136000</v>
      </c>
      <c r="H180" s="348"/>
      <c r="I180" s="348"/>
      <c r="J180" s="348"/>
      <c r="K180" s="347"/>
      <c r="L180" s="347"/>
      <c r="M180" s="535"/>
    </row>
    <row r="181" spans="1:13" x14ac:dyDescent="0.3">
      <c r="A181" s="534">
        <v>57</v>
      </c>
      <c r="B181" s="344">
        <v>604</v>
      </c>
      <c r="C181" s="344">
        <v>26</v>
      </c>
      <c r="D181" s="345"/>
      <c r="E181" s="346"/>
      <c r="F181" s="365" t="s">
        <v>724</v>
      </c>
      <c r="G181" s="348">
        <v>50519200</v>
      </c>
      <c r="H181" s="348"/>
      <c r="I181" s="348"/>
      <c r="J181" s="348"/>
      <c r="K181" s="347"/>
      <c r="L181" s="347"/>
      <c r="M181" s="535"/>
    </row>
    <row r="182" spans="1:13" x14ac:dyDescent="0.3">
      <c r="A182" s="534">
        <v>57</v>
      </c>
      <c r="B182" s="344">
        <v>604</v>
      </c>
      <c r="C182" s="344">
        <v>26</v>
      </c>
      <c r="D182" s="345"/>
      <c r="E182" s="346"/>
      <c r="F182" s="365" t="s">
        <v>721</v>
      </c>
      <c r="G182" s="348">
        <v>92997600</v>
      </c>
      <c r="H182" s="348"/>
      <c r="I182" s="348"/>
      <c r="J182" s="348"/>
      <c r="K182" s="347"/>
      <c r="L182" s="347"/>
      <c r="M182" s="535"/>
    </row>
    <row r="183" spans="1:13" x14ac:dyDescent="0.3">
      <c r="A183" s="534">
        <v>57</v>
      </c>
      <c r="B183" s="344">
        <v>604</v>
      </c>
      <c r="C183" s="344">
        <v>26</v>
      </c>
      <c r="D183" s="345"/>
      <c r="E183" s="346"/>
      <c r="F183" s="365" t="s">
        <v>726</v>
      </c>
      <c r="G183" s="348">
        <v>86270333</v>
      </c>
      <c r="H183" s="348"/>
      <c r="I183" s="348"/>
      <c r="J183" s="348"/>
      <c r="K183" s="347"/>
      <c r="L183" s="347"/>
      <c r="M183" s="535"/>
    </row>
    <row r="184" spans="1:13" x14ac:dyDescent="0.3">
      <c r="A184" s="534">
        <v>57</v>
      </c>
      <c r="B184" s="344">
        <v>604</v>
      </c>
      <c r="C184" s="344">
        <v>26</v>
      </c>
      <c r="D184" s="345"/>
      <c r="E184" s="346"/>
      <c r="F184" s="365" t="s">
        <v>722</v>
      </c>
      <c r="G184" s="348">
        <v>46958600</v>
      </c>
      <c r="H184" s="348"/>
      <c r="I184" s="348"/>
      <c r="J184" s="348"/>
      <c r="K184" s="347"/>
      <c r="L184" s="347"/>
      <c r="M184" s="535"/>
    </row>
    <row r="185" spans="1:13" ht="27" x14ac:dyDescent="0.3">
      <c r="A185" s="539">
        <v>57</v>
      </c>
      <c r="B185" s="353">
        <v>604</v>
      </c>
      <c r="C185" s="354">
        <v>40</v>
      </c>
      <c r="D185" s="354">
        <v>2</v>
      </c>
      <c r="E185" s="355">
        <v>2</v>
      </c>
      <c r="F185" s="328" t="s">
        <v>334</v>
      </c>
      <c r="G185" s="348">
        <v>21390302.941875</v>
      </c>
      <c r="H185" s="348"/>
      <c r="I185" s="348"/>
      <c r="J185" s="348"/>
      <c r="K185" s="347"/>
      <c r="L185" s="347"/>
      <c r="M185" s="535"/>
    </row>
    <row r="186" spans="1:13" ht="27" x14ac:dyDescent="0.3">
      <c r="A186" s="534">
        <v>57</v>
      </c>
      <c r="B186" s="344">
        <v>604</v>
      </c>
      <c r="C186" s="344">
        <v>40</v>
      </c>
      <c r="D186" s="345"/>
      <c r="E186" s="346"/>
      <c r="F186" s="365" t="s">
        <v>652</v>
      </c>
      <c r="G186" s="348">
        <v>57000000</v>
      </c>
      <c r="H186" s="348"/>
      <c r="I186" s="348"/>
      <c r="J186" s="348"/>
      <c r="K186" s="347"/>
      <c r="L186" s="347"/>
      <c r="M186" s="535"/>
    </row>
    <row r="187" spans="1:13" x14ac:dyDescent="0.3">
      <c r="A187" s="539">
        <v>57</v>
      </c>
      <c r="B187" s="353">
        <v>604</v>
      </c>
      <c r="C187" s="354">
        <v>42</v>
      </c>
      <c r="D187" s="354">
        <v>1</v>
      </c>
      <c r="E187" s="355">
        <v>11</v>
      </c>
      <c r="F187" s="328" t="s">
        <v>335</v>
      </c>
      <c r="G187" s="348">
        <v>57239999.999999978</v>
      </c>
      <c r="H187" s="348"/>
      <c r="I187" s="348"/>
      <c r="J187" s="348"/>
      <c r="K187" s="347"/>
      <c r="L187" s="347"/>
      <c r="M187" s="535"/>
    </row>
    <row r="188" spans="1:13" x14ac:dyDescent="0.3">
      <c r="A188" s="539">
        <v>57</v>
      </c>
      <c r="B188" s="353">
        <v>604</v>
      </c>
      <c r="C188" s="354">
        <v>42</v>
      </c>
      <c r="D188" s="354">
        <v>1</v>
      </c>
      <c r="E188" s="355">
        <v>12</v>
      </c>
      <c r="F188" s="328" t="s">
        <v>336</v>
      </c>
      <c r="G188" s="348">
        <v>10176000</v>
      </c>
      <c r="H188" s="348"/>
      <c r="I188" s="348"/>
      <c r="J188" s="348"/>
      <c r="K188" s="347"/>
      <c r="L188" s="347"/>
      <c r="M188" s="535"/>
    </row>
    <row r="189" spans="1:13" ht="27" x14ac:dyDescent="0.3">
      <c r="A189" s="539">
        <v>57</v>
      </c>
      <c r="B189" s="353">
        <v>604</v>
      </c>
      <c r="C189" s="354">
        <v>42</v>
      </c>
      <c r="D189" s="354">
        <v>4</v>
      </c>
      <c r="E189" s="355">
        <v>5</v>
      </c>
      <c r="F189" s="328" t="s">
        <v>344</v>
      </c>
      <c r="G189" s="348">
        <v>38437500</v>
      </c>
      <c r="H189" s="348"/>
      <c r="I189" s="348"/>
      <c r="J189" s="348"/>
      <c r="K189" s="347"/>
      <c r="L189" s="347"/>
      <c r="M189" s="535"/>
    </row>
    <row r="190" spans="1:13" ht="27" x14ac:dyDescent="0.3">
      <c r="A190" s="539">
        <v>57</v>
      </c>
      <c r="B190" s="353">
        <v>604</v>
      </c>
      <c r="C190" s="354">
        <v>42</v>
      </c>
      <c r="D190" s="354">
        <v>4</v>
      </c>
      <c r="E190" s="355">
        <v>6</v>
      </c>
      <c r="F190" s="328" t="s">
        <v>345</v>
      </c>
      <c r="G190" s="348">
        <v>33750000.000000007</v>
      </c>
      <c r="H190" s="348"/>
      <c r="I190" s="348"/>
      <c r="J190" s="348"/>
      <c r="K190" s="347"/>
      <c r="L190" s="347"/>
      <c r="M190" s="535"/>
    </row>
    <row r="191" spans="1:13" ht="27" x14ac:dyDescent="0.3">
      <c r="A191" s="539">
        <v>57</v>
      </c>
      <c r="B191" s="353">
        <v>604</v>
      </c>
      <c r="C191" s="354">
        <v>42</v>
      </c>
      <c r="D191" s="354">
        <v>4</v>
      </c>
      <c r="E191" s="355">
        <v>20</v>
      </c>
      <c r="F191" s="328" t="s">
        <v>337</v>
      </c>
      <c r="G191" s="348">
        <v>45675000.000000007</v>
      </c>
      <c r="H191" s="348"/>
      <c r="I191" s="348"/>
      <c r="J191" s="348"/>
      <c r="K191" s="347"/>
      <c r="L191" s="347"/>
      <c r="M191" s="535"/>
    </row>
    <row r="192" spans="1:13" ht="27" x14ac:dyDescent="0.3">
      <c r="A192" s="539">
        <v>57</v>
      </c>
      <c r="B192" s="353">
        <v>604</v>
      </c>
      <c r="C192" s="354">
        <v>42</v>
      </c>
      <c r="D192" s="354">
        <v>4</v>
      </c>
      <c r="E192" s="355">
        <v>21</v>
      </c>
      <c r="F192" s="328" t="s">
        <v>338</v>
      </c>
      <c r="G192" s="348">
        <v>50432812.500000015</v>
      </c>
      <c r="H192" s="348"/>
      <c r="I192" s="348"/>
      <c r="J192" s="348"/>
      <c r="K192" s="347"/>
      <c r="L192" s="347"/>
      <c r="M192" s="535"/>
    </row>
    <row r="193" spans="1:13" x14ac:dyDescent="0.3">
      <c r="A193" s="539">
        <v>57</v>
      </c>
      <c r="B193" s="353">
        <v>604</v>
      </c>
      <c r="C193" s="354">
        <v>42</v>
      </c>
      <c r="D193" s="354">
        <v>4</v>
      </c>
      <c r="E193" s="355">
        <v>22</v>
      </c>
      <c r="F193" s="328" t="s">
        <v>339</v>
      </c>
      <c r="G193" s="348">
        <v>67972500.00000003</v>
      </c>
      <c r="H193" s="348"/>
      <c r="I193" s="348"/>
      <c r="J193" s="348"/>
      <c r="K193" s="347"/>
      <c r="L193" s="347"/>
      <c r="M193" s="535"/>
    </row>
    <row r="194" spans="1:13" ht="27" x14ac:dyDescent="0.3">
      <c r="A194" s="539">
        <v>57</v>
      </c>
      <c r="B194" s="353">
        <v>604</v>
      </c>
      <c r="C194" s="354">
        <v>42</v>
      </c>
      <c r="D194" s="354">
        <v>4</v>
      </c>
      <c r="E194" s="355">
        <v>29</v>
      </c>
      <c r="F194" s="328" t="s">
        <v>340</v>
      </c>
      <c r="G194" s="348">
        <v>44914687.5</v>
      </c>
      <c r="H194" s="348"/>
      <c r="I194" s="348"/>
      <c r="J194" s="348"/>
      <c r="K194" s="347"/>
      <c r="L194" s="347"/>
      <c r="M194" s="535"/>
    </row>
    <row r="195" spans="1:13" ht="27.75" thickBot="1" x14ac:dyDescent="0.35">
      <c r="A195" s="593">
        <v>57</v>
      </c>
      <c r="B195" s="594">
        <v>604</v>
      </c>
      <c r="C195" s="595">
        <v>42</v>
      </c>
      <c r="D195" s="595">
        <v>4</v>
      </c>
      <c r="E195" s="596">
        <v>30</v>
      </c>
      <c r="F195" s="597" t="s">
        <v>341</v>
      </c>
      <c r="G195" s="566">
        <v>27975000.000000037</v>
      </c>
      <c r="H195" s="566"/>
      <c r="I195" s="566"/>
      <c r="J195" s="566"/>
      <c r="K195" s="567"/>
      <c r="L195" s="567"/>
      <c r="M195" s="568"/>
    </row>
    <row r="196" spans="1:13" ht="27.75" thickTop="1" x14ac:dyDescent="0.3">
      <c r="A196" s="588">
        <v>57</v>
      </c>
      <c r="B196" s="589">
        <v>604</v>
      </c>
      <c r="C196" s="590">
        <v>42</v>
      </c>
      <c r="D196" s="590">
        <v>4</v>
      </c>
      <c r="E196" s="591">
        <v>33</v>
      </c>
      <c r="F196" s="592" t="s">
        <v>342</v>
      </c>
      <c r="G196" s="558">
        <v>12017249.999999998</v>
      </c>
      <c r="H196" s="558"/>
      <c r="I196" s="558"/>
      <c r="J196" s="558"/>
      <c r="K196" s="584"/>
      <c r="L196" s="584"/>
      <c r="M196" s="585"/>
    </row>
    <row r="197" spans="1:13" ht="27" x14ac:dyDescent="0.3">
      <c r="A197" s="539">
        <v>57</v>
      </c>
      <c r="B197" s="353">
        <v>604</v>
      </c>
      <c r="C197" s="354">
        <v>42</v>
      </c>
      <c r="D197" s="354">
        <v>4</v>
      </c>
      <c r="E197" s="355">
        <v>38</v>
      </c>
      <c r="F197" s="328" t="s">
        <v>343</v>
      </c>
      <c r="G197" s="348">
        <v>13387499.999999994</v>
      </c>
      <c r="H197" s="348"/>
      <c r="I197" s="348"/>
      <c r="J197" s="348"/>
      <c r="K197" s="347"/>
      <c r="L197" s="347"/>
      <c r="M197" s="535"/>
    </row>
    <row r="198" spans="1:13" x14ac:dyDescent="0.3">
      <c r="A198" s="536">
        <v>57</v>
      </c>
      <c r="B198" s="345">
        <v>604</v>
      </c>
      <c r="C198" s="345">
        <v>42</v>
      </c>
      <c r="D198" s="345">
        <v>4</v>
      </c>
      <c r="E198" s="346"/>
      <c r="F198" s="365" t="s">
        <v>798</v>
      </c>
      <c r="G198" s="348">
        <v>32499999.999999993</v>
      </c>
      <c r="H198" s="348"/>
      <c r="I198" s="348"/>
      <c r="J198" s="348"/>
      <c r="K198" s="347"/>
      <c r="L198" s="347"/>
      <c r="M198" s="535"/>
    </row>
    <row r="199" spans="1:13" x14ac:dyDescent="0.3">
      <c r="A199" s="536">
        <v>57</v>
      </c>
      <c r="B199" s="345">
        <v>604</v>
      </c>
      <c r="C199" s="345">
        <v>42</v>
      </c>
      <c r="D199" s="345">
        <v>4</v>
      </c>
      <c r="E199" s="346"/>
      <c r="F199" s="365" t="s">
        <v>793</v>
      </c>
      <c r="G199" s="348">
        <v>14166666.666666664</v>
      </c>
      <c r="H199" s="348"/>
      <c r="I199" s="348"/>
      <c r="J199" s="348"/>
      <c r="K199" s="347"/>
      <c r="L199" s="347"/>
      <c r="M199" s="535"/>
    </row>
    <row r="200" spans="1:13" ht="27" x14ac:dyDescent="0.3">
      <c r="A200" s="536">
        <v>57</v>
      </c>
      <c r="B200" s="345">
        <v>604</v>
      </c>
      <c r="C200" s="345">
        <v>42</v>
      </c>
      <c r="D200" s="345">
        <v>5</v>
      </c>
      <c r="E200" s="346"/>
      <c r="F200" s="365" t="s">
        <v>792</v>
      </c>
      <c r="G200" s="348">
        <v>33333333.333333325</v>
      </c>
      <c r="H200" s="348"/>
      <c r="I200" s="348"/>
      <c r="J200" s="348"/>
      <c r="K200" s="347"/>
      <c r="L200" s="347"/>
      <c r="M200" s="535"/>
    </row>
    <row r="201" spans="1:13" x14ac:dyDescent="0.3">
      <c r="A201" s="536">
        <v>57</v>
      </c>
      <c r="B201" s="345">
        <v>604</v>
      </c>
      <c r="C201" s="345">
        <v>42</v>
      </c>
      <c r="D201" s="345">
        <v>5</v>
      </c>
      <c r="E201" s="346"/>
      <c r="F201" s="365" t="s">
        <v>794</v>
      </c>
      <c r="G201" s="348">
        <v>16666666.666666662</v>
      </c>
      <c r="H201" s="348"/>
      <c r="I201" s="348"/>
      <c r="J201" s="348"/>
      <c r="K201" s="347"/>
      <c r="L201" s="347"/>
      <c r="M201" s="535"/>
    </row>
    <row r="202" spans="1:13" x14ac:dyDescent="0.3">
      <c r="A202" s="536">
        <v>57</v>
      </c>
      <c r="B202" s="345">
        <v>604</v>
      </c>
      <c r="C202" s="345">
        <v>42</v>
      </c>
      <c r="D202" s="345">
        <v>8</v>
      </c>
      <c r="E202" s="346"/>
      <c r="F202" s="365" t="s">
        <v>796</v>
      </c>
      <c r="G202" s="348">
        <v>16666666.666666662</v>
      </c>
      <c r="H202" s="348"/>
      <c r="I202" s="348"/>
      <c r="J202" s="348"/>
      <c r="K202" s="347"/>
      <c r="L202" s="347"/>
      <c r="M202" s="535"/>
    </row>
    <row r="203" spans="1:13" x14ac:dyDescent="0.3">
      <c r="A203" s="536">
        <v>57</v>
      </c>
      <c r="B203" s="345">
        <v>604</v>
      </c>
      <c r="C203" s="345">
        <v>42</v>
      </c>
      <c r="D203" s="345">
        <v>8</v>
      </c>
      <c r="E203" s="346"/>
      <c r="F203" s="365" t="s">
        <v>801</v>
      </c>
      <c r="G203" s="348">
        <v>16666666.666666662</v>
      </c>
      <c r="H203" s="348"/>
      <c r="I203" s="348"/>
      <c r="J203" s="348"/>
      <c r="K203" s="347"/>
      <c r="L203" s="347"/>
      <c r="M203" s="535"/>
    </row>
    <row r="204" spans="1:13" ht="54" x14ac:dyDescent="0.3">
      <c r="A204" s="536">
        <v>57</v>
      </c>
      <c r="B204" s="345">
        <v>604</v>
      </c>
      <c r="C204" s="345">
        <v>42</v>
      </c>
      <c r="D204" s="345">
        <v>8</v>
      </c>
      <c r="E204" s="346"/>
      <c r="F204" s="365" t="s">
        <v>802</v>
      </c>
      <c r="G204" s="348">
        <v>27666666.66666666</v>
      </c>
      <c r="H204" s="348"/>
      <c r="I204" s="348"/>
      <c r="J204" s="348"/>
      <c r="K204" s="347"/>
      <c r="L204" s="347"/>
      <c r="M204" s="535"/>
    </row>
    <row r="205" spans="1:13" ht="67.5" x14ac:dyDescent="0.3">
      <c r="A205" s="536">
        <v>57</v>
      </c>
      <c r="B205" s="345">
        <v>604</v>
      </c>
      <c r="C205" s="345">
        <v>42</v>
      </c>
      <c r="D205" s="345">
        <v>8</v>
      </c>
      <c r="E205" s="346"/>
      <c r="F205" s="365" t="s">
        <v>790</v>
      </c>
      <c r="G205" s="348">
        <v>25666666.66666666</v>
      </c>
      <c r="H205" s="348"/>
      <c r="I205" s="348"/>
      <c r="J205" s="348"/>
      <c r="K205" s="347"/>
      <c r="L205" s="347"/>
      <c r="M205" s="535"/>
    </row>
    <row r="206" spans="1:13" ht="27" x14ac:dyDescent="0.3">
      <c r="A206" s="539">
        <v>57</v>
      </c>
      <c r="B206" s="353">
        <v>604</v>
      </c>
      <c r="C206" s="354">
        <v>43</v>
      </c>
      <c r="D206" s="354">
        <v>1</v>
      </c>
      <c r="E206" s="355">
        <v>1</v>
      </c>
      <c r="F206" s="328" t="s">
        <v>346</v>
      </c>
      <c r="G206" s="348">
        <v>24187500</v>
      </c>
      <c r="H206" s="348"/>
      <c r="I206" s="348"/>
      <c r="J206" s="348"/>
      <c r="K206" s="347"/>
      <c r="L206" s="347"/>
      <c r="M206" s="535"/>
    </row>
    <row r="207" spans="1:13" ht="27" x14ac:dyDescent="0.3">
      <c r="A207" s="539">
        <v>57</v>
      </c>
      <c r="B207" s="353">
        <v>604</v>
      </c>
      <c r="C207" s="354">
        <v>43</v>
      </c>
      <c r="D207" s="354">
        <v>1</v>
      </c>
      <c r="E207" s="355">
        <v>2</v>
      </c>
      <c r="F207" s="328" t="s">
        <v>347</v>
      </c>
      <c r="G207" s="348">
        <v>22500000</v>
      </c>
      <c r="H207" s="348"/>
      <c r="I207" s="348"/>
      <c r="J207" s="348"/>
      <c r="K207" s="347"/>
      <c r="L207" s="347"/>
      <c r="M207" s="535"/>
    </row>
    <row r="208" spans="1:13" ht="27" x14ac:dyDescent="0.3">
      <c r="A208" s="539">
        <v>57</v>
      </c>
      <c r="B208" s="353">
        <v>604</v>
      </c>
      <c r="C208" s="354">
        <v>43</v>
      </c>
      <c r="D208" s="354">
        <v>1</v>
      </c>
      <c r="E208" s="355">
        <v>5</v>
      </c>
      <c r="F208" s="328" t="s">
        <v>348</v>
      </c>
      <c r="G208" s="348">
        <v>5250000</v>
      </c>
      <c r="H208" s="348"/>
      <c r="I208" s="348"/>
      <c r="J208" s="348"/>
      <c r="K208" s="347"/>
      <c r="L208" s="347"/>
      <c r="M208" s="535"/>
    </row>
    <row r="209" spans="1:13" ht="27" x14ac:dyDescent="0.3">
      <c r="A209" s="539">
        <v>57</v>
      </c>
      <c r="B209" s="353">
        <v>604</v>
      </c>
      <c r="C209" s="354">
        <v>43</v>
      </c>
      <c r="D209" s="354">
        <v>1</v>
      </c>
      <c r="E209" s="355">
        <v>6</v>
      </c>
      <c r="F209" s="328" t="s">
        <v>349</v>
      </c>
      <c r="G209" s="348">
        <v>7499999.9999999972</v>
      </c>
      <c r="H209" s="348"/>
      <c r="I209" s="348"/>
      <c r="J209" s="348"/>
      <c r="K209" s="347"/>
      <c r="L209" s="347"/>
      <c r="M209" s="535"/>
    </row>
    <row r="210" spans="1:13" x14ac:dyDescent="0.3">
      <c r="A210" s="539">
        <v>57</v>
      </c>
      <c r="B210" s="353">
        <v>604</v>
      </c>
      <c r="C210" s="354">
        <v>43</v>
      </c>
      <c r="D210" s="354">
        <v>2</v>
      </c>
      <c r="E210" s="355">
        <v>32</v>
      </c>
      <c r="F210" s="328" t="s">
        <v>350</v>
      </c>
      <c r="G210" s="348">
        <v>8924999.9999999981</v>
      </c>
      <c r="H210" s="348"/>
      <c r="I210" s="348"/>
      <c r="J210" s="348"/>
      <c r="K210" s="347"/>
      <c r="L210" s="347"/>
      <c r="M210" s="535"/>
    </row>
    <row r="211" spans="1:13" ht="27" x14ac:dyDescent="0.3">
      <c r="A211" s="539">
        <v>57</v>
      </c>
      <c r="B211" s="353">
        <v>604</v>
      </c>
      <c r="C211" s="354">
        <v>43</v>
      </c>
      <c r="D211" s="354">
        <v>2</v>
      </c>
      <c r="E211" s="355">
        <v>36</v>
      </c>
      <c r="F211" s="328" t="s">
        <v>351</v>
      </c>
      <c r="G211" s="348">
        <v>12167999.999999993</v>
      </c>
      <c r="H211" s="348"/>
      <c r="I211" s="348"/>
      <c r="J211" s="348"/>
      <c r="K211" s="347"/>
      <c r="L211" s="347"/>
      <c r="M211" s="535"/>
    </row>
    <row r="212" spans="1:13" ht="27" x14ac:dyDescent="0.3">
      <c r="A212" s="539">
        <v>57</v>
      </c>
      <c r="B212" s="353">
        <v>604</v>
      </c>
      <c r="C212" s="354">
        <v>43</v>
      </c>
      <c r="D212" s="354">
        <v>2</v>
      </c>
      <c r="E212" s="355">
        <v>37</v>
      </c>
      <c r="F212" s="328" t="s">
        <v>352</v>
      </c>
      <c r="G212" s="348">
        <v>9593999.9999999981</v>
      </c>
      <c r="H212" s="348"/>
      <c r="I212" s="348"/>
      <c r="J212" s="348"/>
      <c r="K212" s="347"/>
      <c r="L212" s="347"/>
      <c r="M212" s="535"/>
    </row>
    <row r="213" spans="1:13" ht="27" x14ac:dyDescent="0.3">
      <c r="A213" s="539">
        <v>57</v>
      </c>
      <c r="B213" s="353">
        <v>604</v>
      </c>
      <c r="C213" s="354">
        <v>43</v>
      </c>
      <c r="D213" s="354">
        <v>2</v>
      </c>
      <c r="E213" s="355">
        <v>38</v>
      </c>
      <c r="F213" s="328" t="s">
        <v>353</v>
      </c>
      <c r="G213" s="348">
        <v>11475000.000000004</v>
      </c>
      <c r="H213" s="348"/>
      <c r="I213" s="348"/>
      <c r="J213" s="348"/>
      <c r="K213" s="347"/>
      <c r="L213" s="347"/>
      <c r="M213" s="535"/>
    </row>
    <row r="214" spans="1:13" ht="27" x14ac:dyDescent="0.3">
      <c r="A214" s="539">
        <v>57</v>
      </c>
      <c r="B214" s="353">
        <v>604</v>
      </c>
      <c r="C214" s="354">
        <v>43</v>
      </c>
      <c r="D214" s="354">
        <v>2</v>
      </c>
      <c r="E214" s="355">
        <v>39</v>
      </c>
      <c r="F214" s="328" t="s">
        <v>354</v>
      </c>
      <c r="G214" s="348">
        <v>11249999.999999993</v>
      </c>
      <c r="H214" s="348"/>
      <c r="I214" s="348"/>
      <c r="J214" s="348"/>
      <c r="K214" s="347"/>
      <c r="L214" s="347"/>
      <c r="M214" s="535"/>
    </row>
    <row r="215" spans="1:13" ht="27" x14ac:dyDescent="0.3">
      <c r="A215" s="539">
        <v>57</v>
      </c>
      <c r="B215" s="353">
        <v>604</v>
      </c>
      <c r="C215" s="354">
        <v>43</v>
      </c>
      <c r="D215" s="354">
        <v>2</v>
      </c>
      <c r="E215" s="355">
        <v>41</v>
      </c>
      <c r="F215" s="328" t="s">
        <v>355</v>
      </c>
      <c r="G215" s="348">
        <v>11924999.999999993</v>
      </c>
      <c r="H215" s="348"/>
      <c r="I215" s="348"/>
      <c r="J215" s="348"/>
      <c r="K215" s="347"/>
      <c r="L215" s="347"/>
      <c r="M215" s="535"/>
    </row>
    <row r="216" spans="1:13" ht="27" x14ac:dyDescent="0.3">
      <c r="A216" s="539">
        <v>57</v>
      </c>
      <c r="B216" s="353">
        <v>604</v>
      </c>
      <c r="C216" s="354">
        <v>43</v>
      </c>
      <c r="D216" s="354">
        <v>2</v>
      </c>
      <c r="E216" s="355">
        <v>42</v>
      </c>
      <c r="F216" s="328" t="s">
        <v>356</v>
      </c>
      <c r="G216" s="348">
        <v>11475000.000000002</v>
      </c>
      <c r="H216" s="348"/>
      <c r="I216" s="348"/>
      <c r="J216" s="348"/>
      <c r="K216" s="347"/>
      <c r="L216" s="347"/>
      <c r="M216" s="535"/>
    </row>
    <row r="217" spans="1:13" ht="27" x14ac:dyDescent="0.3">
      <c r="A217" s="539">
        <v>57</v>
      </c>
      <c r="B217" s="353">
        <v>604</v>
      </c>
      <c r="C217" s="354">
        <v>43</v>
      </c>
      <c r="D217" s="354">
        <v>2</v>
      </c>
      <c r="E217" s="355">
        <v>53</v>
      </c>
      <c r="F217" s="328" t="s">
        <v>357</v>
      </c>
      <c r="G217" s="348">
        <v>33750000</v>
      </c>
      <c r="H217" s="348"/>
      <c r="I217" s="348"/>
      <c r="J217" s="348"/>
      <c r="K217" s="347"/>
      <c r="L217" s="347"/>
      <c r="M217" s="535"/>
    </row>
    <row r="218" spans="1:13" ht="27" x14ac:dyDescent="0.3">
      <c r="A218" s="539">
        <v>57</v>
      </c>
      <c r="B218" s="353">
        <v>604</v>
      </c>
      <c r="C218" s="354">
        <v>43</v>
      </c>
      <c r="D218" s="354">
        <v>2</v>
      </c>
      <c r="E218" s="355">
        <v>65</v>
      </c>
      <c r="F218" s="328" t="s">
        <v>358</v>
      </c>
      <c r="G218" s="348">
        <v>11812499.999999998</v>
      </c>
      <c r="H218" s="348"/>
      <c r="I218" s="348"/>
      <c r="J218" s="348"/>
      <c r="K218" s="347"/>
      <c r="L218" s="347"/>
      <c r="M218" s="535"/>
    </row>
    <row r="219" spans="1:13" ht="27" x14ac:dyDescent="0.3">
      <c r="A219" s="539">
        <v>57</v>
      </c>
      <c r="B219" s="353">
        <v>604</v>
      </c>
      <c r="C219" s="354">
        <v>43</v>
      </c>
      <c r="D219" s="354">
        <v>2</v>
      </c>
      <c r="E219" s="355">
        <v>66</v>
      </c>
      <c r="F219" s="328" t="s">
        <v>359</v>
      </c>
      <c r="G219" s="348">
        <v>7987499.9999999991</v>
      </c>
      <c r="H219" s="348"/>
      <c r="I219" s="348"/>
      <c r="J219" s="348"/>
      <c r="K219" s="347"/>
      <c r="L219" s="347"/>
      <c r="M219" s="535"/>
    </row>
    <row r="220" spans="1:13" ht="27" x14ac:dyDescent="0.3">
      <c r="A220" s="539">
        <v>57</v>
      </c>
      <c r="B220" s="353">
        <v>604</v>
      </c>
      <c r="C220" s="354">
        <v>43</v>
      </c>
      <c r="D220" s="354">
        <v>2</v>
      </c>
      <c r="E220" s="355">
        <v>67</v>
      </c>
      <c r="F220" s="328" t="s">
        <v>360</v>
      </c>
      <c r="G220" s="348">
        <v>11362499.999999993</v>
      </c>
      <c r="H220" s="348"/>
      <c r="I220" s="348"/>
      <c r="J220" s="348"/>
      <c r="K220" s="347"/>
      <c r="L220" s="347"/>
      <c r="M220" s="535"/>
    </row>
    <row r="221" spans="1:13" ht="27" x14ac:dyDescent="0.3">
      <c r="A221" s="539">
        <v>57</v>
      </c>
      <c r="B221" s="353">
        <v>604</v>
      </c>
      <c r="C221" s="354">
        <v>43</v>
      </c>
      <c r="D221" s="354">
        <v>2</v>
      </c>
      <c r="E221" s="355">
        <v>75</v>
      </c>
      <c r="F221" s="328" t="s">
        <v>361</v>
      </c>
      <c r="G221" s="348">
        <v>12870000.000000002</v>
      </c>
      <c r="H221" s="348"/>
      <c r="I221" s="348"/>
      <c r="J221" s="348"/>
      <c r="K221" s="347"/>
      <c r="L221" s="347"/>
      <c r="M221" s="535"/>
    </row>
    <row r="222" spans="1:13" x14ac:dyDescent="0.3">
      <c r="A222" s="539">
        <v>57</v>
      </c>
      <c r="B222" s="353">
        <v>604</v>
      </c>
      <c r="C222" s="354">
        <v>43</v>
      </c>
      <c r="D222" s="354">
        <v>2</v>
      </c>
      <c r="E222" s="355">
        <v>78</v>
      </c>
      <c r="F222" s="328" t="s">
        <v>362</v>
      </c>
      <c r="G222" s="348">
        <v>6209999.9999999972</v>
      </c>
      <c r="H222" s="348"/>
      <c r="I222" s="348"/>
      <c r="J222" s="348"/>
      <c r="K222" s="347"/>
      <c r="L222" s="347"/>
      <c r="M222" s="535"/>
    </row>
    <row r="223" spans="1:13" ht="27" x14ac:dyDescent="0.3">
      <c r="A223" s="539">
        <v>57</v>
      </c>
      <c r="B223" s="353">
        <v>604</v>
      </c>
      <c r="C223" s="354">
        <v>44</v>
      </c>
      <c r="D223" s="354">
        <v>1</v>
      </c>
      <c r="E223" s="355">
        <v>6</v>
      </c>
      <c r="F223" s="328" t="s">
        <v>363</v>
      </c>
      <c r="G223" s="348">
        <v>43875000.000000007</v>
      </c>
      <c r="H223" s="348"/>
      <c r="I223" s="348"/>
      <c r="J223" s="348"/>
      <c r="K223" s="347"/>
      <c r="L223" s="347"/>
      <c r="M223" s="535"/>
    </row>
    <row r="224" spans="1:13" ht="27" x14ac:dyDescent="0.3">
      <c r="A224" s="539">
        <v>57</v>
      </c>
      <c r="B224" s="353">
        <v>604</v>
      </c>
      <c r="C224" s="354">
        <v>44</v>
      </c>
      <c r="D224" s="354">
        <v>1</v>
      </c>
      <c r="E224" s="355">
        <v>8</v>
      </c>
      <c r="F224" s="328" t="s">
        <v>364</v>
      </c>
      <c r="G224" s="348">
        <v>6562500.0000000037</v>
      </c>
      <c r="H224" s="348"/>
      <c r="I224" s="348"/>
      <c r="J224" s="348"/>
      <c r="K224" s="347"/>
      <c r="L224" s="347"/>
      <c r="M224" s="535"/>
    </row>
    <row r="225" spans="1:13" ht="17.25" thickBot="1" x14ac:dyDescent="0.35">
      <c r="A225" s="593">
        <v>57</v>
      </c>
      <c r="B225" s="594">
        <v>604</v>
      </c>
      <c r="C225" s="595">
        <v>44</v>
      </c>
      <c r="D225" s="595">
        <v>2</v>
      </c>
      <c r="E225" s="596">
        <v>1</v>
      </c>
      <c r="F225" s="597" t="s">
        <v>365</v>
      </c>
      <c r="G225" s="566">
        <v>18750000</v>
      </c>
      <c r="H225" s="566"/>
      <c r="I225" s="566"/>
      <c r="J225" s="566"/>
      <c r="K225" s="567"/>
      <c r="L225" s="567"/>
      <c r="M225" s="568"/>
    </row>
    <row r="226" spans="1:13" ht="41.25" thickTop="1" x14ac:dyDescent="0.3">
      <c r="A226" s="588">
        <v>57</v>
      </c>
      <c r="B226" s="589">
        <v>604</v>
      </c>
      <c r="C226" s="590">
        <v>44</v>
      </c>
      <c r="D226" s="590">
        <v>2</v>
      </c>
      <c r="E226" s="591">
        <v>6</v>
      </c>
      <c r="F226" s="592" t="s">
        <v>366</v>
      </c>
      <c r="G226" s="558">
        <v>37499999.999999993</v>
      </c>
      <c r="H226" s="558"/>
      <c r="I226" s="558"/>
      <c r="J226" s="558"/>
      <c r="K226" s="584"/>
      <c r="L226" s="584"/>
      <c r="M226" s="585"/>
    </row>
    <row r="227" spans="1:13" ht="27" x14ac:dyDescent="0.3">
      <c r="A227" s="539">
        <v>57</v>
      </c>
      <c r="B227" s="353">
        <v>604</v>
      </c>
      <c r="C227" s="354">
        <v>44</v>
      </c>
      <c r="D227" s="354">
        <v>5</v>
      </c>
      <c r="E227" s="355">
        <v>1</v>
      </c>
      <c r="F227" s="328" t="s">
        <v>714</v>
      </c>
      <c r="G227" s="348">
        <v>224999999.99999991</v>
      </c>
      <c r="H227" s="348"/>
      <c r="I227" s="348"/>
      <c r="J227" s="348"/>
      <c r="K227" s="347"/>
      <c r="L227" s="347"/>
      <c r="M227" s="535"/>
    </row>
    <row r="228" spans="1:13" x14ac:dyDescent="0.3">
      <c r="A228" s="539">
        <v>57</v>
      </c>
      <c r="B228" s="353">
        <v>604</v>
      </c>
      <c r="C228" s="354">
        <v>44</v>
      </c>
      <c r="D228" s="354">
        <v>5</v>
      </c>
      <c r="E228" s="355">
        <v>2</v>
      </c>
      <c r="F228" s="328" t="s">
        <v>368</v>
      </c>
      <c r="G228" s="348">
        <v>187500000.00000012</v>
      </c>
      <c r="H228" s="348"/>
      <c r="I228" s="348"/>
      <c r="J228" s="348"/>
      <c r="K228" s="347"/>
      <c r="L228" s="347"/>
      <c r="M228" s="535"/>
    </row>
    <row r="229" spans="1:13" x14ac:dyDescent="0.3">
      <c r="A229" s="539">
        <v>57</v>
      </c>
      <c r="B229" s="353">
        <v>604</v>
      </c>
      <c r="C229" s="354">
        <v>44</v>
      </c>
      <c r="D229" s="354"/>
      <c r="E229" s="355"/>
      <c r="F229" s="328" t="s">
        <v>715</v>
      </c>
      <c r="G229" s="348">
        <v>150000000</v>
      </c>
      <c r="H229" s="348"/>
      <c r="I229" s="348"/>
      <c r="J229" s="348"/>
      <c r="K229" s="347"/>
      <c r="L229" s="347"/>
      <c r="M229" s="535"/>
    </row>
    <row r="230" spans="1:13" x14ac:dyDescent="0.3">
      <c r="A230" s="534">
        <v>57</v>
      </c>
      <c r="B230" s="344">
        <v>604</v>
      </c>
      <c r="C230" s="344">
        <v>45</v>
      </c>
      <c r="D230" s="345"/>
      <c r="E230" s="346"/>
      <c r="F230" s="365" t="s">
        <v>663</v>
      </c>
      <c r="G230" s="348">
        <v>8100000</v>
      </c>
      <c r="H230" s="348"/>
      <c r="I230" s="348"/>
      <c r="J230" s="348"/>
      <c r="K230" s="347"/>
      <c r="L230" s="347"/>
      <c r="M230" s="535"/>
    </row>
    <row r="231" spans="1:13" ht="27" x14ac:dyDescent="0.3">
      <c r="A231" s="534">
        <v>57</v>
      </c>
      <c r="B231" s="344">
        <v>604</v>
      </c>
      <c r="C231" s="344">
        <v>45</v>
      </c>
      <c r="D231" s="345"/>
      <c r="E231" s="346"/>
      <c r="F231" s="365" t="s">
        <v>662</v>
      </c>
      <c r="G231" s="348">
        <v>42000000</v>
      </c>
      <c r="H231" s="348"/>
      <c r="I231" s="348"/>
      <c r="J231" s="348"/>
      <c r="K231" s="347"/>
      <c r="L231" s="347"/>
      <c r="M231" s="535"/>
    </row>
    <row r="232" spans="1:13" ht="27" x14ac:dyDescent="0.3">
      <c r="A232" s="534">
        <v>57</v>
      </c>
      <c r="B232" s="344">
        <v>604</v>
      </c>
      <c r="C232" s="344">
        <v>45</v>
      </c>
      <c r="D232" s="345"/>
      <c r="E232" s="346"/>
      <c r="F232" s="367" t="s">
        <v>814</v>
      </c>
      <c r="G232" s="348">
        <v>30599999.999999996</v>
      </c>
      <c r="H232" s="348"/>
      <c r="I232" s="348"/>
      <c r="J232" s="348"/>
      <c r="K232" s="347"/>
      <c r="L232" s="347"/>
      <c r="M232" s="535"/>
    </row>
    <row r="233" spans="1:13" x14ac:dyDescent="0.3">
      <c r="A233" s="545">
        <v>57</v>
      </c>
      <c r="B233" s="357">
        <v>604</v>
      </c>
      <c r="C233" s="357">
        <v>42</v>
      </c>
      <c r="D233" s="357">
        <v>4</v>
      </c>
      <c r="E233" s="358"/>
      <c r="F233" s="370" t="s">
        <v>817</v>
      </c>
      <c r="G233" s="362">
        <v>25000000</v>
      </c>
      <c r="H233" s="362"/>
      <c r="I233" s="362"/>
      <c r="J233" s="362"/>
      <c r="K233" s="361"/>
      <c r="L233" s="361"/>
      <c r="M233" s="543"/>
    </row>
    <row r="234" spans="1:13" x14ac:dyDescent="0.3">
      <c r="A234" s="545">
        <v>57</v>
      </c>
      <c r="B234" s="357">
        <v>604</v>
      </c>
      <c r="C234" s="357">
        <v>45</v>
      </c>
      <c r="D234" s="357"/>
      <c r="E234" s="358"/>
      <c r="F234" s="370" t="s">
        <v>818</v>
      </c>
      <c r="G234" s="362">
        <v>30000000</v>
      </c>
      <c r="H234" s="362"/>
      <c r="I234" s="362"/>
      <c r="J234" s="362"/>
      <c r="K234" s="361"/>
      <c r="L234" s="361"/>
      <c r="M234" s="543"/>
    </row>
    <row r="235" spans="1:13" x14ac:dyDescent="0.3">
      <c r="A235" s="545">
        <v>57</v>
      </c>
      <c r="B235" s="357">
        <v>604</v>
      </c>
      <c r="C235" s="357">
        <v>45</v>
      </c>
      <c r="D235" s="357"/>
      <c r="E235" s="358"/>
      <c r="F235" s="370" t="s">
        <v>819</v>
      </c>
      <c r="G235" s="362">
        <v>30000000</v>
      </c>
      <c r="H235" s="362"/>
      <c r="I235" s="362"/>
      <c r="J235" s="362"/>
      <c r="K235" s="361"/>
      <c r="L235" s="361"/>
      <c r="M235" s="543"/>
    </row>
    <row r="236" spans="1:13" ht="27" x14ac:dyDescent="0.3">
      <c r="A236" s="534">
        <v>57</v>
      </c>
      <c r="B236" s="344">
        <v>604</v>
      </c>
      <c r="C236" s="344">
        <v>22</v>
      </c>
      <c r="D236" s="345"/>
      <c r="E236" s="346"/>
      <c r="F236" s="365" t="s">
        <v>820</v>
      </c>
      <c r="G236" s="348">
        <v>10000000</v>
      </c>
      <c r="H236" s="348"/>
      <c r="I236" s="348"/>
      <c r="J236" s="348"/>
      <c r="K236" s="347"/>
      <c r="L236" s="347"/>
      <c r="M236" s="535"/>
    </row>
    <row r="237" spans="1:13" x14ac:dyDescent="0.3">
      <c r="A237" s="534">
        <v>57</v>
      </c>
      <c r="B237" s="344">
        <v>604</v>
      </c>
      <c r="C237" s="344">
        <v>16</v>
      </c>
      <c r="D237" s="345"/>
      <c r="E237" s="346"/>
      <c r="F237" s="365" t="s">
        <v>821</v>
      </c>
      <c r="G237" s="348">
        <v>10000000</v>
      </c>
      <c r="H237" s="348"/>
      <c r="I237" s="348"/>
      <c r="J237" s="348"/>
      <c r="K237" s="347"/>
      <c r="L237" s="347"/>
      <c r="M237" s="535"/>
    </row>
    <row r="238" spans="1:13" ht="27" x14ac:dyDescent="0.3">
      <c r="A238" s="534">
        <v>57</v>
      </c>
      <c r="B238" s="344">
        <v>604</v>
      </c>
      <c r="C238" s="344">
        <v>42</v>
      </c>
      <c r="D238" s="345"/>
      <c r="E238" s="346"/>
      <c r="F238" s="365" t="s">
        <v>823</v>
      </c>
      <c r="G238" s="348">
        <v>15000000</v>
      </c>
      <c r="H238" s="348"/>
      <c r="I238" s="348"/>
      <c r="J238" s="348"/>
      <c r="K238" s="347"/>
      <c r="L238" s="347"/>
      <c r="M238" s="535"/>
    </row>
    <row r="239" spans="1:13" ht="27" x14ac:dyDescent="0.3">
      <c r="A239" s="534">
        <v>57</v>
      </c>
      <c r="B239" s="344">
        <v>604</v>
      </c>
      <c r="C239" s="344">
        <v>42</v>
      </c>
      <c r="D239" s="345"/>
      <c r="E239" s="346"/>
      <c r="F239" s="365" t="s">
        <v>824</v>
      </c>
      <c r="G239" s="348">
        <v>10000000</v>
      </c>
      <c r="H239" s="348"/>
      <c r="I239" s="348"/>
      <c r="J239" s="348"/>
      <c r="K239" s="347"/>
      <c r="L239" s="347"/>
      <c r="M239" s="535"/>
    </row>
    <row r="240" spans="1:13" ht="27" x14ac:dyDescent="0.3">
      <c r="A240" s="534">
        <v>57</v>
      </c>
      <c r="B240" s="344">
        <v>604</v>
      </c>
      <c r="C240" s="344">
        <v>42</v>
      </c>
      <c r="D240" s="345"/>
      <c r="E240" s="346"/>
      <c r="F240" s="365" t="s">
        <v>825</v>
      </c>
      <c r="G240" s="348">
        <v>10000000</v>
      </c>
      <c r="H240" s="348"/>
      <c r="I240" s="348"/>
      <c r="J240" s="348"/>
      <c r="K240" s="347"/>
      <c r="L240" s="347"/>
      <c r="M240" s="535"/>
    </row>
    <row r="241" spans="1:13" ht="27" x14ac:dyDescent="0.3">
      <c r="A241" s="534">
        <v>57</v>
      </c>
      <c r="B241" s="344">
        <v>604</v>
      </c>
      <c r="C241" s="344">
        <v>22</v>
      </c>
      <c r="D241" s="345"/>
      <c r="E241" s="346"/>
      <c r="F241" s="365" t="s">
        <v>826</v>
      </c>
      <c r="G241" s="348">
        <v>150000000</v>
      </c>
      <c r="H241" s="348"/>
      <c r="I241" s="348"/>
      <c r="J241" s="348"/>
      <c r="K241" s="347"/>
      <c r="L241" s="347"/>
      <c r="M241" s="535"/>
    </row>
    <row r="242" spans="1:13" ht="27" x14ac:dyDescent="0.3">
      <c r="A242" s="534">
        <v>57</v>
      </c>
      <c r="B242" s="344">
        <v>604</v>
      </c>
      <c r="C242" s="344">
        <v>42</v>
      </c>
      <c r="D242" s="345"/>
      <c r="E242" s="346"/>
      <c r="F242" s="365" t="s">
        <v>827</v>
      </c>
      <c r="G242" s="348">
        <v>100000000</v>
      </c>
      <c r="H242" s="348"/>
      <c r="I242" s="348"/>
      <c r="J242" s="348"/>
      <c r="K242" s="347"/>
      <c r="L242" s="347"/>
      <c r="M242" s="535"/>
    </row>
    <row r="243" spans="1:13" ht="67.5" x14ac:dyDescent="0.3">
      <c r="A243" s="536">
        <v>30</v>
      </c>
      <c r="B243" s="345">
        <v>613</v>
      </c>
      <c r="C243" s="345">
        <v>20</v>
      </c>
      <c r="D243" s="345">
        <v>2</v>
      </c>
      <c r="E243" s="346"/>
      <c r="F243" s="365" t="s">
        <v>803</v>
      </c>
      <c r="G243" s="348">
        <v>2833333.3333333326</v>
      </c>
      <c r="H243" s="348"/>
      <c r="I243" s="348"/>
      <c r="J243" s="348"/>
      <c r="K243" s="347"/>
      <c r="L243" s="347"/>
      <c r="M243" s="535"/>
    </row>
    <row r="244" spans="1:13" x14ac:dyDescent="0.3">
      <c r="A244" s="536">
        <v>30</v>
      </c>
      <c r="B244" s="345">
        <v>613</v>
      </c>
      <c r="C244" s="345">
        <v>20</v>
      </c>
      <c r="D244" s="345">
        <v>2</v>
      </c>
      <c r="E244" s="346"/>
      <c r="F244" s="365" t="s">
        <v>799</v>
      </c>
      <c r="G244" s="348">
        <v>16666666.666666662</v>
      </c>
      <c r="H244" s="348"/>
      <c r="I244" s="348"/>
      <c r="J244" s="348"/>
      <c r="K244" s="347"/>
      <c r="L244" s="347"/>
      <c r="M244" s="535"/>
    </row>
    <row r="245" spans="1:13" ht="27" x14ac:dyDescent="0.3">
      <c r="A245" s="536">
        <v>30</v>
      </c>
      <c r="B245" s="345">
        <v>613</v>
      </c>
      <c r="C245" s="345">
        <v>20</v>
      </c>
      <c r="D245" s="345">
        <v>2</v>
      </c>
      <c r="E245" s="346"/>
      <c r="F245" s="365" t="s">
        <v>788</v>
      </c>
      <c r="G245" s="348">
        <v>299999.99999999994</v>
      </c>
      <c r="H245" s="348"/>
      <c r="I245" s="348"/>
      <c r="J245" s="348"/>
      <c r="K245" s="347"/>
      <c r="L245" s="347"/>
      <c r="M245" s="535"/>
    </row>
    <row r="246" spans="1:13" x14ac:dyDescent="0.3">
      <c r="A246" s="536">
        <v>30</v>
      </c>
      <c r="B246" s="345">
        <v>613</v>
      </c>
      <c r="C246" s="345">
        <v>20</v>
      </c>
      <c r="D246" s="345">
        <v>2</v>
      </c>
      <c r="E246" s="346"/>
      <c r="F246" s="365" t="s">
        <v>787</v>
      </c>
      <c r="G246" s="348">
        <v>4999999.9999999991</v>
      </c>
      <c r="H246" s="348"/>
      <c r="I246" s="348"/>
      <c r="J246" s="348"/>
      <c r="K246" s="347"/>
      <c r="L246" s="347"/>
      <c r="M246" s="535"/>
    </row>
    <row r="247" spans="1:13" x14ac:dyDescent="0.3">
      <c r="A247" s="539">
        <v>30</v>
      </c>
      <c r="B247" s="353">
        <v>613</v>
      </c>
      <c r="C247" s="354">
        <v>20</v>
      </c>
      <c r="D247" s="354">
        <v>3</v>
      </c>
      <c r="E247" s="355"/>
      <c r="F247" s="328" t="s">
        <v>629</v>
      </c>
      <c r="G247" s="348">
        <v>750000000</v>
      </c>
      <c r="H247" s="348"/>
      <c r="I247" s="348"/>
      <c r="J247" s="348"/>
      <c r="K247" s="347"/>
      <c r="L247" s="347"/>
      <c r="M247" s="535"/>
    </row>
    <row r="248" spans="1:13" ht="27" x14ac:dyDescent="0.3">
      <c r="A248" s="539">
        <v>30</v>
      </c>
      <c r="B248" s="353">
        <v>613</v>
      </c>
      <c r="C248" s="354">
        <v>20</v>
      </c>
      <c r="D248" s="354">
        <v>3</v>
      </c>
      <c r="E248" s="355"/>
      <c r="F248" s="328" t="s">
        <v>627</v>
      </c>
      <c r="G248" s="348">
        <v>180000000</v>
      </c>
      <c r="H248" s="348"/>
      <c r="I248" s="348"/>
      <c r="J248" s="348"/>
      <c r="K248" s="347"/>
      <c r="L248" s="347"/>
      <c r="M248" s="535"/>
    </row>
    <row r="249" spans="1:13" x14ac:dyDescent="0.3">
      <c r="A249" s="539">
        <v>30</v>
      </c>
      <c r="B249" s="353">
        <v>613</v>
      </c>
      <c r="C249" s="354">
        <v>20</v>
      </c>
      <c r="D249" s="354">
        <v>3</v>
      </c>
      <c r="E249" s="355"/>
      <c r="F249" s="328" t="s">
        <v>632</v>
      </c>
      <c r="G249" s="348">
        <v>1440000000</v>
      </c>
      <c r="H249" s="348"/>
      <c r="I249" s="348"/>
      <c r="J249" s="348"/>
      <c r="K249" s="347"/>
      <c r="L249" s="347"/>
      <c r="M249" s="535"/>
    </row>
    <row r="250" spans="1:13" x14ac:dyDescent="0.3">
      <c r="A250" s="539">
        <v>30</v>
      </c>
      <c r="B250" s="353">
        <v>613</v>
      </c>
      <c r="C250" s="354">
        <v>20</v>
      </c>
      <c r="D250" s="354">
        <v>3</v>
      </c>
      <c r="E250" s="355"/>
      <c r="F250" s="328" t="s">
        <v>631</v>
      </c>
      <c r="G250" s="348">
        <v>330000000</v>
      </c>
      <c r="H250" s="348"/>
      <c r="I250" s="348"/>
      <c r="J250" s="348"/>
      <c r="K250" s="347"/>
      <c r="L250" s="347"/>
      <c r="M250" s="535"/>
    </row>
    <row r="251" spans="1:13" x14ac:dyDescent="0.3">
      <c r="A251" s="539">
        <v>30</v>
      </c>
      <c r="B251" s="353">
        <v>613</v>
      </c>
      <c r="C251" s="354">
        <v>20</v>
      </c>
      <c r="D251" s="354">
        <v>3</v>
      </c>
      <c r="E251" s="355"/>
      <c r="F251" s="328" t="s">
        <v>628</v>
      </c>
      <c r="G251" s="348">
        <v>300000000</v>
      </c>
      <c r="H251" s="348"/>
      <c r="I251" s="348"/>
      <c r="J251" s="348"/>
      <c r="K251" s="347"/>
      <c r="L251" s="347"/>
      <c r="M251" s="535"/>
    </row>
    <row r="252" spans="1:13" x14ac:dyDescent="0.3">
      <c r="A252" s="539">
        <v>30</v>
      </c>
      <c r="B252" s="353">
        <v>613</v>
      </c>
      <c r="C252" s="354">
        <v>20</v>
      </c>
      <c r="D252" s="354">
        <v>3</v>
      </c>
      <c r="E252" s="355"/>
      <c r="F252" s="328" t="s">
        <v>625</v>
      </c>
      <c r="G252" s="348">
        <v>180000000</v>
      </c>
      <c r="H252" s="348"/>
      <c r="I252" s="348"/>
      <c r="J252" s="348"/>
      <c r="K252" s="347"/>
      <c r="L252" s="347"/>
      <c r="M252" s="535"/>
    </row>
    <row r="253" spans="1:13" x14ac:dyDescent="0.3">
      <c r="A253" s="539">
        <v>30</v>
      </c>
      <c r="B253" s="353">
        <v>613</v>
      </c>
      <c r="C253" s="354">
        <v>20</v>
      </c>
      <c r="D253" s="354">
        <v>3</v>
      </c>
      <c r="E253" s="355"/>
      <c r="F253" s="328" t="s">
        <v>633</v>
      </c>
      <c r="G253" s="348">
        <v>180000000</v>
      </c>
      <c r="H253" s="348"/>
      <c r="I253" s="348"/>
      <c r="J253" s="348"/>
      <c r="K253" s="347"/>
      <c r="L253" s="347"/>
      <c r="M253" s="535"/>
    </row>
    <row r="254" spans="1:13" x14ac:dyDescent="0.3">
      <c r="A254" s="539">
        <v>30</v>
      </c>
      <c r="B254" s="353">
        <v>613</v>
      </c>
      <c r="C254" s="354">
        <v>20</v>
      </c>
      <c r="D254" s="354">
        <v>3</v>
      </c>
      <c r="E254" s="355"/>
      <c r="F254" s="328" t="s">
        <v>630</v>
      </c>
      <c r="G254" s="348">
        <v>900000000</v>
      </c>
      <c r="H254" s="348"/>
      <c r="I254" s="348"/>
      <c r="J254" s="348"/>
      <c r="K254" s="347"/>
      <c r="L254" s="347"/>
      <c r="M254" s="535"/>
    </row>
    <row r="255" spans="1:13" x14ac:dyDescent="0.3">
      <c r="A255" s="539">
        <v>30</v>
      </c>
      <c r="B255" s="353">
        <v>613</v>
      </c>
      <c r="C255" s="354">
        <v>20</v>
      </c>
      <c r="D255" s="354">
        <v>3</v>
      </c>
      <c r="E255" s="355"/>
      <c r="F255" s="328" t="s">
        <v>626</v>
      </c>
      <c r="G255" s="348">
        <v>120000000</v>
      </c>
      <c r="H255" s="348"/>
      <c r="I255" s="348"/>
      <c r="J255" s="348"/>
      <c r="K255" s="347"/>
      <c r="L255" s="347"/>
      <c r="M255" s="535"/>
    </row>
    <row r="256" spans="1:13" ht="27" x14ac:dyDescent="0.3">
      <c r="A256" s="534">
        <v>30</v>
      </c>
      <c r="B256" s="344">
        <v>613</v>
      </c>
      <c r="C256" s="344">
        <v>20</v>
      </c>
      <c r="D256" s="345"/>
      <c r="E256" s="346"/>
      <c r="F256" s="365" t="s">
        <v>744</v>
      </c>
      <c r="G256" s="348">
        <v>12480000</v>
      </c>
      <c r="H256" s="348"/>
      <c r="I256" s="348"/>
      <c r="J256" s="348"/>
      <c r="K256" s="347"/>
      <c r="L256" s="347"/>
      <c r="M256" s="535"/>
    </row>
    <row r="257" spans="1:13" x14ac:dyDescent="0.3">
      <c r="A257" s="534">
        <v>30</v>
      </c>
      <c r="B257" s="344">
        <v>613</v>
      </c>
      <c r="C257" s="344">
        <v>20</v>
      </c>
      <c r="D257" s="350"/>
      <c r="E257" s="351"/>
      <c r="F257" s="365" t="s">
        <v>661</v>
      </c>
      <c r="G257" s="348">
        <v>75000000</v>
      </c>
      <c r="H257" s="348"/>
      <c r="I257" s="348"/>
      <c r="J257" s="348"/>
      <c r="K257" s="347"/>
      <c r="L257" s="347"/>
      <c r="M257" s="535"/>
    </row>
    <row r="258" spans="1:13" x14ac:dyDescent="0.3">
      <c r="A258" s="536">
        <v>30</v>
      </c>
      <c r="B258" s="345">
        <v>613</v>
      </c>
      <c r="C258" s="345">
        <v>20</v>
      </c>
      <c r="D258" s="350"/>
      <c r="E258" s="351"/>
      <c r="F258" s="365" t="s">
        <v>789</v>
      </c>
      <c r="G258" s="348">
        <v>18666666.666666664</v>
      </c>
      <c r="H258" s="348"/>
      <c r="I258" s="348"/>
      <c r="J258" s="348"/>
      <c r="K258" s="347"/>
      <c r="L258" s="347"/>
      <c r="M258" s="535"/>
    </row>
    <row r="259" spans="1:13" x14ac:dyDescent="0.3">
      <c r="A259" s="534">
        <v>30</v>
      </c>
      <c r="B259" s="344">
        <v>613</v>
      </c>
      <c r="C259" s="344">
        <v>20</v>
      </c>
      <c r="D259" s="350"/>
      <c r="E259" s="351"/>
      <c r="F259" s="365" t="s">
        <v>658</v>
      </c>
      <c r="G259" s="348">
        <v>27090000</v>
      </c>
      <c r="H259" s="348"/>
      <c r="I259" s="348"/>
      <c r="J259" s="348"/>
      <c r="K259" s="347"/>
      <c r="L259" s="347"/>
      <c r="M259" s="535"/>
    </row>
    <row r="260" spans="1:13" ht="27.75" thickBot="1" x14ac:dyDescent="0.35">
      <c r="A260" s="561">
        <v>30</v>
      </c>
      <c r="B260" s="562">
        <v>613</v>
      </c>
      <c r="C260" s="562">
        <v>20</v>
      </c>
      <c r="D260" s="563"/>
      <c r="E260" s="564"/>
      <c r="F260" s="565" t="s">
        <v>749</v>
      </c>
      <c r="G260" s="566">
        <v>75197845.75999999</v>
      </c>
      <c r="H260" s="566"/>
      <c r="I260" s="566"/>
      <c r="J260" s="566"/>
      <c r="K260" s="567"/>
      <c r="L260" s="567"/>
      <c r="M260" s="568"/>
    </row>
    <row r="261" spans="1:13" ht="27.75" thickTop="1" x14ac:dyDescent="0.3">
      <c r="A261" s="581">
        <v>30</v>
      </c>
      <c r="B261" s="582">
        <v>613</v>
      </c>
      <c r="C261" s="582">
        <v>20</v>
      </c>
      <c r="D261" s="554"/>
      <c r="E261" s="555"/>
      <c r="F261" s="572" t="s">
        <v>742</v>
      </c>
      <c r="G261" s="558">
        <v>32000000</v>
      </c>
      <c r="H261" s="558"/>
      <c r="I261" s="558"/>
      <c r="J261" s="558"/>
      <c r="K261" s="584"/>
      <c r="L261" s="584"/>
      <c r="M261" s="585"/>
    </row>
    <row r="262" spans="1:13" x14ac:dyDescent="0.3">
      <c r="A262" s="534">
        <v>30</v>
      </c>
      <c r="B262" s="344">
        <v>613</v>
      </c>
      <c r="C262" s="344">
        <v>20</v>
      </c>
      <c r="D262" s="350"/>
      <c r="E262" s="351"/>
      <c r="F262" s="365" t="s">
        <v>718</v>
      </c>
      <c r="G262" s="348">
        <v>5906999</v>
      </c>
      <c r="H262" s="348"/>
      <c r="I262" s="348"/>
      <c r="J262" s="348"/>
      <c r="K262" s="347"/>
      <c r="L262" s="347"/>
      <c r="M262" s="535"/>
    </row>
    <row r="263" spans="1:13" ht="27" x14ac:dyDescent="0.3">
      <c r="A263" s="534">
        <v>30</v>
      </c>
      <c r="B263" s="344">
        <v>613</v>
      </c>
      <c r="C263" s="344">
        <v>20</v>
      </c>
      <c r="D263" s="345"/>
      <c r="E263" s="346"/>
      <c r="F263" s="365" t="s">
        <v>754</v>
      </c>
      <c r="G263" s="348">
        <v>72800000</v>
      </c>
      <c r="H263" s="348"/>
      <c r="I263" s="348"/>
      <c r="J263" s="348"/>
      <c r="K263" s="347"/>
      <c r="L263" s="347"/>
      <c r="M263" s="535"/>
    </row>
    <row r="264" spans="1:13" ht="27" x14ac:dyDescent="0.3">
      <c r="A264" s="534">
        <v>30</v>
      </c>
      <c r="B264" s="344">
        <v>613</v>
      </c>
      <c r="C264" s="344">
        <v>20</v>
      </c>
      <c r="D264" s="345"/>
      <c r="E264" s="346"/>
      <c r="F264" s="365" t="s">
        <v>740</v>
      </c>
      <c r="G264" s="348">
        <v>16000000</v>
      </c>
      <c r="H264" s="348"/>
      <c r="I264" s="348"/>
      <c r="J264" s="348"/>
      <c r="K264" s="347"/>
      <c r="L264" s="347"/>
      <c r="M264" s="535"/>
    </row>
    <row r="265" spans="1:13" ht="27" x14ac:dyDescent="0.3">
      <c r="A265" s="534">
        <v>30</v>
      </c>
      <c r="B265" s="344">
        <v>613</v>
      </c>
      <c r="C265" s="344">
        <v>20</v>
      </c>
      <c r="D265" s="345"/>
      <c r="E265" s="346"/>
      <c r="F265" s="365" t="s">
        <v>739</v>
      </c>
      <c r="G265" s="348">
        <v>48000000</v>
      </c>
      <c r="H265" s="348"/>
      <c r="I265" s="348"/>
      <c r="J265" s="348"/>
      <c r="K265" s="347"/>
      <c r="L265" s="347"/>
      <c r="M265" s="535"/>
    </row>
    <row r="266" spans="1:13" ht="27" x14ac:dyDescent="0.3">
      <c r="A266" s="534">
        <v>30</v>
      </c>
      <c r="B266" s="344">
        <v>613</v>
      </c>
      <c r="C266" s="344">
        <v>20</v>
      </c>
      <c r="D266" s="345"/>
      <c r="E266" s="346"/>
      <c r="F266" s="365" t="s">
        <v>756</v>
      </c>
      <c r="G266" s="348">
        <v>11636800</v>
      </c>
      <c r="H266" s="348"/>
      <c r="I266" s="348"/>
      <c r="J266" s="348"/>
      <c r="K266" s="347"/>
      <c r="L266" s="347"/>
      <c r="M266" s="535"/>
    </row>
    <row r="267" spans="1:13" ht="27" x14ac:dyDescent="0.3">
      <c r="A267" s="534">
        <v>30</v>
      </c>
      <c r="B267" s="344">
        <v>613</v>
      </c>
      <c r="C267" s="344">
        <v>20</v>
      </c>
      <c r="D267" s="345"/>
      <c r="E267" s="346"/>
      <c r="F267" s="365" t="s">
        <v>728</v>
      </c>
      <c r="G267" s="348">
        <v>100000000</v>
      </c>
      <c r="H267" s="348"/>
      <c r="I267" s="348"/>
      <c r="J267" s="348"/>
      <c r="K267" s="347"/>
      <c r="L267" s="347"/>
      <c r="M267" s="535"/>
    </row>
    <row r="268" spans="1:13" ht="27" x14ac:dyDescent="0.3">
      <c r="A268" s="534">
        <v>30</v>
      </c>
      <c r="B268" s="344">
        <v>613</v>
      </c>
      <c r="C268" s="344">
        <v>20</v>
      </c>
      <c r="D268" s="345"/>
      <c r="E268" s="346"/>
      <c r="F268" s="365" t="s">
        <v>757</v>
      </c>
      <c r="G268" s="348">
        <v>6000000</v>
      </c>
      <c r="H268" s="348"/>
      <c r="I268" s="348"/>
      <c r="J268" s="348"/>
      <c r="K268" s="347"/>
      <c r="L268" s="347"/>
      <c r="M268" s="535"/>
    </row>
    <row r="269" spans="1:13" ht="27" x14ac:dyDescent="0.3">
      <c r="A269" s="534">
        <v>30</v>
      </c>
      <c r="B269" s="344">
        <v>613</v>
      </c>
      <c r="C269" s="344">
        <v>20</v>
      </c>
      <c r="D269" s="345"/>
      <c r="E269" s="346"/>
      <c r="F269" s="365" t="s">
        <v>653</v>
      </c>
      <c r="G269" s="348">
        <v>17700000</v>
      </c>
      <c r="H269" s="348"/>
      <c r="I269" s="348"/>
      <c r="J269" s="348"/>
      <c r="K269" s="347"/>
      <c r="L269" s="347"/>
      <c r="M269" s="535"/>
    </row>
    <row r="270" spans="1:13" x14ac:dyDescent="0.3">
      <c r="A270" s="534">
        <v>30</v>
      </c>
      <c r="B270" s="344">
        <v>613</v>
      </c>
      <c r="C270" s="344">
        <v>20</v>
      </c>
      <c r="D270" s="345"/>
      <c r="E270" s="346"/>
      <c r="F270" s="365" t="s">
        <v>741</v>
      </c>
      <c r="G270" s="348">
        <v>40000000</v>
      </c>
      <c r="H270" s="348"/>
      <c r="I270" s="348"/>
      <c r="J270" s="348"/>
      <c r="K270" s="347"/>
      <c r="L270" s="347"/>
      <c r="M270" s="535"/>
    </row>
    <row r="271" spans="1:13" ht="27" x14ac:dyDescent="0.3">
      <c r="A271" s="534">
        <v>30</v>
      </c>
      <c r="B271" s="344">
        <v>613</v>
      </c>
      <c r="C271" s="344">
        <v>20</v>
      </c>
      <c r="D271" s="346">
        <v>2</v>
      </c>
      <c r="E271" s="346">
        <v>70</v>
      </c>
      <c r="F271" s="365" t="s">
        <v>853</v>
      </c>
      <c r="G271" s="348">
        <v>200000000</v>
      </c>
      <c r="H271" s="347"/>
      <c r="I271" s="347"/>
      <c r="J271" s="347"/>
      <c r="K271" s="347"/>
      <c r="L271" s="347"/>
      <c r="M271" s="535"/>
    </row>
    <row r="272" spans="1:13" ht="27" x14ac:dyDescent="0.3">
      <c r="A272" s="534">
        <v>30</v>
      </c>
      <c r="B272" s="344">
        <v>613</v>
      </c>
      <c r="C272" s="344">
        <v>20</v>
      </c>
      <c r="D272" s="345"/>
      <c r="E272" s="346"/>
      <c r="F272" s="365" t="s">
        <v>763</v>
      </c>
      <c r="G272" s="348">
        <v>741877403.39999986</v>
      </c>
      <c r="H272" s="364"/>
      <c r="I272" s="364"/>
      <c r="J272" s="348"/>
      <c r="K272" s="347"/>
      <c r="L272" s="347"/>
      <c r="M272" s="535"/>
    </row>
    <row r="273" spans="1:13" x14ac:dyDescent="0.3">
      <c r="A273" s="534">
        <v>30</v>
      </c>
      <c r="B273" s="344">
        <v>613</v>
      </c>
      <c r="C273" s="344">
        <v>20</v>
      </c>
      <c r="D273" s="345"/>
      <c r="E273" s="346"/>
      <c r="F273" s="365" t="s">
        <v>642</v>
      </c>
      <c r="G273" s="364">
        <v>10500000</v>
      </c>
      <c r="H273" s="364"/>
      <c r="I273" s="364"/>
      <c r="J273" s="364"/>
      <c r="K273" s="347"/>
      <c r="L273" s="347"/>
      <c r="M273" s="535"/>
    </row>
    <row r="274" spans="1:13" ht="27" x14ac:dyDescent="0.3">
      <c r="A274" s="534">
        <v>30</v>
      </c>
      <c r="B274" s="344">
        <v>613</v>
      </c>
      <c r="C274" s="344">
        <v>20</v>
      </c>
      <c r="D274" s="345"/>
      <c r="E274" s="346"/>
      <c r="F274" s="365" t="s">
        <v>750</v>
      </c>
      <c r="G274" s="348">
        <v>584000000</v>
      </c>
      <c r="H274" s="348"/>
      <c r="I274" s="348"/>
      <c r="J274" s="348"/>
      <c r="K274" s="347"/>
      <c r="L274" s="347"/>
      <c r="M274" s="535"/>
    </row>
    <row r="275" spans="1:13" ht="27" x14ac:dyDescent="0.3">
      <c r="A275" s="534">
        <v>30</v>
      </c>
      <c r="B275" s="344">
        <v>613</v>
      </c>
      <c r="C275" s="344">
        <v>20</v>
      </c>
      <c r="D275" s="350"/>
      <c r="E275" s="351"/>
      <c r="F275" s="366" t="s">
        <v>640</v>
      </c>
      <c r="G275" s="364">
        <v>87000000</v>
      </c>
      <c r="H275" s="364"/>
      <c r="I275" s="364"/>
      <c r="J275" s="364"/>
      <c r="K275" s="347"/>
      <c r="L275" s="347"/>
      <c r="M275" s="535"/>
    </row>
    <row r="276" spans="1:13" x14ac:dyDescent="0.3">
      <c r="A276" s="534">
        <v>30</v>
      </c>
      <c r="B276" s="344">
        <v>613</v>
      </c>
      <c r="C276" s="344">
        <v>20</v>
      </c>
      <c r="D276" s="350"/>
      <c r="E276" s="351"/>
      <c r="F276" s="366" t="s">
        <v>745</v>
      </c>
      <c r="G276" s="364">
        <v>74016246.920000002</v>
      </c>
      <c r="H276" s="364"/>
      <c r="I276" s="364"/>
      <c r="J276" s="364"/>
      <c r="K276" s="347"/>
      <c r="L276" s="347"/>
      <c r="M276" s="535"/>
    </row>
    <row r="277" spans="1:13" ht="27" x14ac:dyDescent="0.3">
      <c r="A277" s="534">
        <v>30</v>
      </c>
      <c r="B277" s="344">
        <v>613</v>
      </c>
      <c r="C277" s="344">
        <v>20</v>
      </c>
      <c r="D277" s="350"/>
      <c r="E277" s="351"/>
      <c r="F277" s="366" t="s">
        <v>762</v>
      </c>
      <c r="G277" s="364">
        <v>785109236.19800007</v>
      </c>
      <c r="H277" s="364"/>
      <c r="I277" s="364"/>
      <c r="J277" s="364"/>
      <c r="K277" s="347"/>
      <c r="L277" s="347"/>
      <c r="M277" s="535"/>
    </row>
    <row r="278" spans="1:13" ht="27" x14ac:dyDescent="0.3">
      <c r="A278" s="534">
        <v>30</v>
      </c>
      <c r="B278" s="344">
        <v>613</v>
      </c>
      <c r="C278" s="349">
        <v>20</v>
      </c>
      <c r="D278" s="350"/>
      <c r="E278" s="351"/>
      <c r="F278" s="366" t="s">
        <v>815</v>
      </c>
      <c r="G278" s="364">
        <v>400000000</v>
      </c>
      <c r="H278" s="364"/>
      <c r="I278" s="364"/>
      <c r="J278" s="364"/>
      <c r="K278" s="352"/>
      <c r="L278" s="352"/>
      <c r="M278" s="538"/>
    </row>
    <row r="279" spans="1:13" x14ac:dyDescent="0.3">
      <c r="A279" s="534">
        <v>30</v>
      </c>
      <c r="B279" s="344">
        <v>613</v>
      </c>
      <c r="C279" s="344">
        <v>20</v>
      </c>
      <c r="D279" s="350"/>
      <c r="E279" s="351"/>
      <c r="F279" s="366" t="s">
        <v>758</v>
      </c>
      <c r="G279" s="364">
        <v>14000000</v>
      </c>
      <c r="H279" s="364"/>
      <c r="I279" s="364"/>
      <c r="J279" s="364"/>
      <c r="K279" s="352"/>
      <c r="L279" s="352"/>
      <c r="M279" s="538"/>
    </row>
    <row r="280" spans="1:13" x14ac:dyDescent="0.3">
      <c r="A280" s="536">
        <v>30</v>
      </c>
      <c r="B280" s="345">
        <v>613</v>
      </c>
      <c r="C280" s="344">
        <v>20</v>
      </c>
      <c r="D280" s="345"/>
      <c r="E280" s="346"/>
      <c r="F280" s="365" t="s">
        <v>828</v>
      </c>
      <c r="G280" s="348">
        <v>10000000</v>
      </c>
      <c r="H280" s="348"/>
      <c r="I280" s="348"/>
      <c r="J280" s="348"/>
      <c r="K280" s="347"/>
      <c r="L280" s="347"/>
      <c r="M280" s="535"/>
    </row>
    <row r="281" spans="1:13" ht="17.25" thickBot="1" x14ac:dyDescent="0.35">
      <c r="A281" s="546" t="s">
        <v>162</v>
      </c>
      <c r="B281" s="478"/>
      <c r="C281" s="478"/>
      <c r="D281" s="478"/>
      <c r="E281" s="478"/>
      <c r="F281" s="478"/>
      <c r="G281" s="373">
        <f>SUM(G6:G280)</f>
        <v>56015962043.672653</v>
      </c>
      <c r="H281" s="374">
        <f>SUM(H6:H280)</f>
        <v>13069050000</v>
      </c>
      <c r="I281" s="374">
        <f>SUM(I6:I280)</f>
        <v>12799324708</v>
      </c>
      <c r="J281" s="374">
        <f>SUM(J6:J280)</f>
        <v>40274707.090000004</v>
      </c>
      <c r="K281" s="374">
        <f t="shared" ref="K281:M281" si="0">SUM(K6:K280)</f>
        <v>13069050000</v>
      </c>
      <c r="L281" s="374">
        <f t="shared" si="0"/>
        <v>12799324708</v>
      </c>
      <c r="M281" s="547">
        <f t="shared" si="0"/>
        <v>40274707.090000004</v>
      </c>
    </row>
    <row r="282" spans="1:13" ht="17.25" thickTop="1" x14ac:dyDescent="0.3">
      <c r="M282" s="421"/>
    </row>
    <row r="283" spans="1:13" x14ac:dyDescent="0.3">
      <c r="M283" s="421"/>
    </row>
    <row r="284" spans="1:13" ht="27" customHeight="1" x14ac:dyDescent="0.3">
      <c r="A284" s="340" t="s">
        <v>854</v>
      </c>
      <c r="B284" s="471" t="s">
        <v>1129</v>
      </c>
      <c r="C284" s="471"/>
      <c r="D284" s="471"/>
      <c r="E284" s="471"/>
      <c r="F284" s="471"/>
      <c r="G284" s="471"/>
      <c r="H284" s="471"/>
      <c r="I284" s="471"/>
      <c r="J284" s="471"/>
      <c r="K284" s="471"/>
      <c r="L284" s="471"/>
      <c r="M284" s="471"/>
    </row>
    <row r="285" spans="1:13" x14ac:dyDescent="0.3">
      <c r="A285" s="340" t="s">
        <v>858</v>
      </c>
      <c r="B285" s="472" t="s">
        <v>1130</v>
      </c>
      <c r="C285" s="472"/>
      <c r="D285" s="472"/>
      <c r="E285" s="472"/>
      <c r="F285" s="472"/>
      <c r="M285" s="421"/>
    </row>
    <row r="286" spans="1:13" x14ac:dyDescent="0.3">
      <c r="A286" s="340" t="s">
        <v>860</v>
      </c>
      <c r="B286" s="472" t="s">
        <v>1131</v>
      </c>
      <c r="C286" s="472"/>
      <c r="D286" s="472"/>
      <c r="E286" s="472"/>
      <c r="F286" s="472"/>
      <c r="M286" s="421"/>
    </row>
    <row r="287" spans="1:13" ht="30" customHeight="1" x14ac:dyDescent="0.3">
      <c r="A287" s="340" t="s">
        <v>869</v>
      </c>
      <c r="B287" s="471" t="s">
        <v>1132</v>
      </c>
      <c r="C287" s="471"/>
      <c r="D287" s="471"/>
      <c r="E287" s="471"/>
      <c r="F287" s="471"/>
      <c r="G287" s="471"/>
      <c r="H287" s="471"/>
      <c r="I287" s="471"/>
      <c r="J287" s="471"/>
      <c r="K287" s="471"/>
      <c r="L287" s="471"/>
      <c r="M287" s="471"/>
    </row>
    <row r="288" spans="1:13" x14ac:dyDescent="0.3">
      <c r="A288" s="340" t="s">
        <v>872</v>
      </c>
      <c r="B288" s="411" t="s">
        <v>1133</v>
      </c>
      <c r="C288" s="411"/>
      <c r="D288" s="411"/>
      <c r="E288" s="411"/>
      <c r="F288" s="411"/>
      <c r="G288" s="411"/>
      <c r="H288" s="411"/>
      <c r="I288" s="411"/>
      <c r="J288" s="411"/>
      <c r="K288" s="411"/>
      <c r="L288" s="411"/>
      <c r="M288" s="411"/>
    </row>
    <row r="289" spans="1:13" x14ac:dyDescent="0.3">
      <c r="A289" s="340" t="s">
        <v>877</v>
      </c>
      <c r="B289" s="375" t="s">
        <v>1134</v>
      </c>
      <c r="C289" s="375"/>
      <c r="D289" s="375"/>
      <c r="E289" s="375"/>
      <c r="F289" s="375"/>
      <c r="G289" s="375"/>
      <c r="H289" s="375"/>
      <c r="I289" s="375"/>
      <c r="J289" s="375"/>
      <c r="K289" s="375"/>
      <c r="L289" s="375"/>
      <c r="M289" s="375"/>
    </row>
    <row r="290" spans="1:13" ht="26.25" customHeight="1" x14ac:dyDescent="0.3">
      <c r="A290" s="340" t="s">
        <v>963</v>
      </c>
      <c r="B290" s="471" t="s">
        <v>1135</v>
      </c>
      <c r="C290" s="471"/>
      <c r="D290" s="471"/>
      <c r="E290" s="471"/>
      <c r="F290" s="471"/>
      <c r="G290" s="471"/>
      <c r="H290" s="471"/>
      <c r="I290" s="471"/>
      <c r="J290" s="471"/>
      <c r="K290" s="471"/>
      <c r="L290" s="471"/>
      <c r="M290" s="471"/>
    </row>
    <row r="291" spans="1:13" x14ac:dyDescent="0.3">
      <c r="A291" s="340" t="s">
        <v>891</v>
      </c>
      <c r="B291" s="472" t="s">
        <v>1136</v>
      </c>
      <c r="C291" s="472"/>
      <c r="D291" s="472"/>
      <c r="E291" s="472"/>
      <c r="F291" s="472"/>
      <c r="G291" s="418"/>
      <c r="H291" s="418"/>
      <c r="I291" s="418"/>
      <c r="J291" s="418"/>
      <c r="K291" s="418"/>
      <c r="L291" s="418"/>
      <c r="M291" s="418"/>
    </row>
    <row r="292" spans="1:13" x14ac:dyDescent="0.3">
      <c r="A292" s="340" t="s">
        <v>893</v>
      </c>
      <c r="B292" s="472" t="s">
        <v>1137</v>
      </c>
      <c r="C292" s="472"/>
      <c r="D292" s="472"/>
      <c r="E292" s="472"/>
      <c r="F292" s="472"/>
      <c r="G292" s="418"/>
      <c r="H292" s="418"/>
      <c r="I292" s="418"/>
      <c r="J292" s="418"/>
      <c r="K292" s="418"/>
      <c r="L292" s="418"/>
      <c r="M292" s="422"/>
    </row>
    <row r="293" spans="1:13" x14ac:dyDescent="0.3">
      <c r="A293" s="340" t="s">
        <v>895</v>
      </c>
      <c r="B293" s="479" t="s">
        <v>1138</v>
      </c>
      <c r="C293" s="479"/>
      <c r="D293" s="479"/>
      <c r="E293" s="479"/>
      <c r="F293" s="479"/>
      <c r="G293" s="479"/>
      <c r="H293" s="479"/>
      <c r="I293" s="479"/>
      <c r="J293" s="479"/>
      <c r="K293" s="479"/>
      <c r="L293" s="479"/>
      <c r="M293" s="479"/>
    </row>
    <row r="294" spans="1:13" x14ac:dyDescent="0.3">
      <c r="A294" s="341"/>
      <c r="B294" s="342"/>
      <c r="C294" s="342"/>
      <c r="D294" s="342"/>
      <c r="E294" s="343"/>
      <c r="F294" s="342"/>
      <c r="M294" s="421"/>
    </row>
    <row r="295" spans="1:13" x14ac:dyDescent="0.3">
      <c r="M295" s="421"/>
    </row>
    <row r="296" spans="1:13" x14ac:dyDescent="0.3">
      <c r="M296" s="421"/>
    </row>
    <row r="297" spans="1:13" x14ac:dyDescent="0.3">
      <c r="M297" s="421"/>
    </row>
    <row r="298" spans="1:13" x14ac:dyDescent="0.3">
      <c r="M298" s="421"/>
    </row>
    <row r="299" spans="1:13" x14ac:dyDescent="0.3">
      <c r="M299" s="421"/>
    </row>
    <row r="300" spans="1:13" x14ac:dyDescent="0.3">
      <c r="M300" s="421"/>
    </row>
    <row r="301" spans="1:13" x14ac:dyDescent="0.3">
      <c r="M301" s="421"/>
    </row>
    <row r="302" spans="1:13" x14ac:dyDescent="0.3">
      <c r="M302" s="421"/>
    </row>
    <row r="303" spans="1:13" x14ac:dyDescent="0.3">
      <c r="M303" s="421"/>
    </row>
    <row r="304" spans="1:13" x14ac:dyDescent="0.3">
      <c r="M304" s="421"/>
    </row>
    <row r="305" spans="13:13" x14ac:dyDescent="0.3">
      <c r="M305" s="421"/>
    </row>
    <row r="306" spans="13:13" x14ac:dyDescent="0.3">
      <c r="M306" s="421"/>
    </row>
    <row r="307" spans="13:13" x14ac:dyDescent="0.3">
      <c r="M307" s="421"/>
    </row>
    <row r="308" spans="13:13" x14ac:dyDescent="0.3">
      <c r="M308" s="421"/>
    </row>
    <row r="309" spans="13:13" x14ac:dyDescent="0.3">
      <c r="M309" s="421"/>
    </row>
    <row r="310" spans="13:13" x14ac:dyDescent="0.3">
      <c r="M310" s="421"/>
    </row>
    <row r="311" spans="13:13" x14ac:dyDescent="0.3">
      <c r="M311" s="421"/>
    </row>
    <row r="312" spans="13:13" x14ac:dyDescent="0.3">
      <c r="M312" s="421"/>
    </row>
    <row r="313" spans="13:13" x14ac:dyDescent="0.3">
      <c r="M313" s="421"/>
    </row>
    <row r="314" spans="13:13" x14ac:dyDescent="0.3">
      <c r="M314" s="421"/>
    </row>
    <row r="315" spans="13:13" x14ac:dyDescent="0.3">
      <c r="M315" s="421"/>
    </row>
    <row r="316" spans="13:13" x14ac:dyDescent="0.3">
      <c r="M316" s="421"/>
    </row>
    <row r="317" spans="13:13" x14ac:dyDescent="0.3">
      <c r="M317" s="421"/>
    </row>
    <row r="318" spans="13:13" x14ac:dyDescent="0.3">
      <c r="M318" s="421"/>
    </row>
    <row r="319" spans="13:13" x14ac:dyDescent="0.3">
      <c r="M319" s="421"/>
    </row>
    <row r="320" spans="13:13" x14ac:dyDescent="0.3">
      <c r="M320" s="421"/>
    </row>
    <row r="321" spans="13:13" x14ac:dyDescent="0.3">
      <c r="M321" s="421"/>
    </row>
    <row r="322" spans="13:13" x14ac:dyDescent="0.3">
      <c r="M322" s="421"/>
    </row>
    <row r="323" spans="13:13" x14ac:dyDescent="0.3">
      <c r="M323" s="421"/>
    </row>
    <row r="324" spans="13:13" x14ac:dyDescent="0.3">
      <c r="M324" s="421"/>
    </row>
    <row r="325" spans="13:13" x14ac:dyDescent="0.3">
      <c r="M325" s="421"/>
    </row>
    <row r="326" spans="13:13" x14ac:dyDescent="0.3">
      <c r="M326" s="421"/>
    </row>
  </sheetData>
  <mergeCells count="19">
    <mergeCell ref="B293:M293"/>
    <mergeCell ref="A1:M1"/>
    <mergeCell ref="A2:M2"/>
    <mergeCell ref="A4:A5"/>
    <mergeCell ref="B4:B5"/>
    <mergeCell ref="C4:C5"/>
    <mergeCell ref="D4:D5"/>
    <mergeCell ref="E4:E5"/>
    <mergeCell ref="F4:F5"/>
    <mergeCell ref="G4:J4"/>
    <mergeCell ref="K4:M4"/>
    <mergeCell ref="A281:F281"/>
    <mergeCell ref="B285:F285"/>
    <mergeCell ref="B286:F286"/>
    <mergeCell ref="B291:F291"/>
    <mergeCell ref="B292:F292"/>
    <mergeCell ref="B284:M284"/>
    <mergeCell ref="B287:M287"/>
    <mergeCell ref="B290:M290"/>
  </mergeCells>
  <conditionalFormatting sqref="A1:A2">
    <cfRule type="cellIs" dxfId="2" priority="1" stopIfTrue="1" operator="equal">
      <formula>"NO"</formula>
    </cfRule>
  </conditionalFormatting>
  <pageMargins left="0.70866141732283472" right="0.70866141732283472" top="0.74803149606299213" bottom="0.55118110236220474" header="0.51181102362204722" footer="0.31496062992125984"/>
  <pageSetup paperSize="9" scale="56" fitToHeight="0" orientation="landscape" r:id="rId1"/>
  <headerFooter>
    <oddHeader>&amp;R&amp;"Book Antiqua,Negrita"&amp;10ANEXO I
Página &amp;P/&amp;N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47"/>
  <sheetViews>
    <sheetView tabSelected="1" view="pageBreakPreview" topLeftCell="A19" zoomScaleNormal="100" zoomScaleSheetLayoutView="100" workbookViewId="0">
      <selection activeCell="F335" sqref="F335"/>
    </sheetView>
  </sheetViews>
  <sheetFormatPr baseColWidth="10" defaultRowHeight="12" x14ac:dyDescent="0.2"/>
  <cols>
    <col min="1" max="1" width="3.140625" style="316" customWidth="1"/>
    <col min="2" max="2" width="4" style="316" customWidth="1"/>
    <col min="3" max="3" width="3.140625" style="316" customWidth="1"/>
    <col min="4" max="4" width="65.7109375" style="316" customWidth="1"/>
    <col min="5" max="7" width="14.140625" style="316" customWidth="1"/>
    <col min="8" max="8" width="18.85546875" style="316" bestFit="1" customWidth="1"/>
    <col min="9" max="9" width="15.42578125" style="316" customWidth="1"/>
    <col min="10" max="10" width="14.140625" style="316" customWidth="1"/>
    <col min="11" max="11" width="18.85546875" style="316" bestFit="1" customWidth="1"/>
    <col min="12" max="12" width="20" style="316" bestFit="1" customWidth="1"/>
    <col min="13" max="13" width="16.85546875" style="316" bestFit="1" customWidth="1"/>
    <col min="14" max="16" width="11.42578125" style="321"/>
    <col min="17" max="16384" width="11.42578125" style="316"/>
  </cols>
  <sheetData>
    <row r="1" spans="1:46" ht="15" x14ac:dyDescent="0.3">
      <c r="A1" s="489" t="s">
        <v>0</v>
      </c>
      <c r="B1" s="489"/>
      <c r="C1" s="489"/>
      <c r="D1" s="489"/>
      <c r="E1" s="489"/>
      <c r="F1" s="489"/>
      <c r="G1" s="489"/>
      <c r="H1" s="489"/>
      <c r="I1" s="489"/>
      <c r="J1" s="489"/>
      <c r="K1" s="489"/>
      <c r="L1" s="489"/>
      <c r="M1" s="489"/>
    </row>
    <row r="2" spans="1:46" ht="15" x14ac:dyDescent="0.3">
      <c r="A2" s="489" t="s">
        <v>3</v>
      </c>
      <c r="B2" s="489"/>
      <c r="C2" s="489"/>
      <c r="D2" s="489"/>
      <c r="E2" s="489"/>
      <c r="F2" s="489"/>
      <c r="G2" s="489"/>
      <c r="H2" s="489"/>
      <c r="I2" s="489"/>
      <c r="J2" s="489"/>
      <c r="K2" s="489"/>
      <c r="L2" s="489"/>
      <c r="M2" s="489"/>
    </row>
    <row r="3" spans="1:46" ht="15" x14ac:dyDescent="0.3">
      <c r="A3" s="489" t="s">
        <v>4</v>
      </c>
      <c r="B3" s="489"/>
      <c r="C3" s="489"/>
      <c r="D3" s="489"/>
      <c r="E3" s="489"/>
      <c r="F3" s="489"/>
      <c r="G3" s="489"/>
      <c r="H3" s="489"/>
      <c r="I3" s="489"/>
      <c r="J3" s="489"/>
      <c r="K3" s="489"/>
      <c r="L3" s="489"/>
      <c r="M3" s="489"/>
    </row>
    <row r="4" spans="1:46" ht="14.25" thickBot="1" x14ac:dyDescent="0.3">
      <c r="A4" s="490"/>
      <c r="B4" s="490"/>
      <c r="C4" s="490"/>
      <c r="D4" s="490"/>
      <c r="E4" s="490"/>
      <c r="F4" s="490"/>
      <c r="G4" s="490"/>
      <c r="H4" s="490"/>
      <c r="I4" s="490"/>
      <c r="J4" s="490"/>
      <c r="K4" s="490"/>
      <c r="L4" s="490"/>
      <c r="M4" s="490"/>
    </row>
    <row r="5" spans="1:46" ht="15.75" thickTop="1" x14ac:dyDescent="0.2">
      <c r="A5" s="548" t="s">
        <v>5</v>
      </c>
      <c r="B5" s="549" t="s">
        <v>6</v>
      </c>
      <c r="C5" s="549" t="s">
        <v>7</v>
      </c>
      <c r="D5" s="491" t="s">
        <v>835</v>
      </c>
      <c r="E5" s="493" t="s">
        <v>837</v>
      </c>
      <c r="F5" s="493"/>
      <c r="G5" s="493"/>
      <c r="H5" s="493"/>
      <c r="I5" s="493"/>
      <c r="J5" s="493"/>
      <c r="K5" s="491" t="s">
        <v>843</v>
      </c>
      <c r="L5" s="491"/>
      <c r="M5" s="494"/>
    </row>
    <row r="6" spans="1:46" ht="71.25" customHeight="1" x14ac:dyDescent="0.2">
      <c r="A6" s="550"/>
      <c r="B6" s="551"/>
      <c r="C6" s="551"/>
      <c r="D6" s="492"/>
      <c r="E6" s="388" t="s">
        <v>836</v>
      </c>
      <c r="F6" s="388" t="s">
        <v>846</v>
      </c>
      <c r="G6" s="389" t="s">
        <v>849</v>
      </c>
      <c r="H6" s="388" t="s">
        <v>838</v>
      </c>
      <c r="I6" s="388" t="s">
        <v>845</v>
      </c>
      <c r="J6" s="390" t="s">
        <v>840</v>
      </c>
      <c r="K6" s="388" t="s">
        <v>844</v>
      </c>
      <c r="L6" s="388" t="s">
        <v>845</v>
      </c>
      <c r="M6" s="394" t="s">
        <v>1139</v>
      </c>
    </row>
    <row r="7" spans="1:46" s="319" customFormat="1" ht="27" x14ac:dyDescent="0.25">
      <c r="A7" s="395">
        <v>80</v>
      </c>
      <c r="B7" s="381">
        <v>310</v>
      </c>
      <c r="C7" s="381">
        <v>30</v>
      </c>
      <c r="D7" s="377" t="s">
        <v>1070</v>
      </c>
      <c r="E7" s="386"/>
      <c r="F7" s="387">
        <v>0</v>
      </c>
      <c r="G7" s="387"/>
      <c r="H7" s="387">
        <v>285000</v>
      </c>
      <c r="I7" s="387">
        <v>1</v>
      </c>
      <c r="J7" s="387">
        <v>0</v>
      </c>
      <c r="K7" s="387">
        <v>285000</v>
      </c>
      <c r="L7" s="387">
        <v>1</v>
      </c>
      <c r="M7" s="396">
        <v>0</v>
      </c>
      <c r="N7" s="321"/>
      <c r="O7" s="321"/>
      <c r="P7" s="321"/>
      <c r="Q7" s="321"/>
      <c r="R7" s="321"/>
      <c r="S7" s="321"/>
      <c r="T7" s="321"/>
      <c r="U7" s="321"/>
      <c r="V7" s="321"/>
      <c r="W7" s="321"/>
      <c r="X7" s="321"/>
      <c r="Y7" s="321"/>
      <c r="Z7" s="321"/>
      <c r="AA7" s="321"/>
      <c r="AB7" s="321"/>
      <c r="AC7" s="321"/>
      <c r="AD7" s="321"/>
      <c r="AE7" s="321"/>
      <c r="AF7" s="321"/>
      <c r="AG7" s="321"/>
      <c r="AH7" s="321"/>
      <c r="AI7" s="321"/>
      <c r="AJ7" s="321"/>
      <c r="AK7" s="321"/>
      <c r="AL7" s="321"/>
      <c r="AM7" s="321"/>
      <c r="AN7" s="321"/>
    </row>
    <row r="8" spans="1:46" s="319" customFormat="1" ht="27" x14ac:dyDescent="0.25">
      <c r="A8" s="397">
        <v>57</v>
      </c>
      <c r="B8" s="358">
        <v>327</v>
      </c>
      <c r="C8" s="358">
        <v>62</v>
      </c>
      <c r="D8" s="376" t="s">
        <v>925</v>
      </c>
      <c r="E8" s="379"/>
      <c r="F8" s="380"/>
      <c r="G8" s="380"/>
      <c r="H8" s="380"/>
      <c r="I8" s="380"/>
      <c r="J8" s="380"/>
      <c r="K8" s="330"/>
      <c r="L8" s="330"/>
      <c r="M8" s="398"/>
      <c r="N8" s="321"/>
      <c r="O8" s="321"/>
      <c r="P8" s="321"/>
      <c r="Q8" s="321"/>
      <c r="R8" s="321"/>
      <c r="S8" s="321"/>
      <c r="T8" s="321"/>
      <c r="U8" s="321"/>
      <c r="V8" s="321"/>
      <c r="W8" s="321"/>
      <c r="X8" s="321"/>
      <c r="Y8" s="321"/>
      <c r="Z8" s="321"/>
      <c r="AA8" s="321"/>
      <c r="AB8" s="321"/>
      <c r="AC8" s="321"/>
      <c r="AD8" s="321"/>
      <c r="AE8" s="321"/>
      <c r="AF8" s="321"/>
      <c r="AG8" s="321"/>
      <c r="AH8" s="321"/>
      <c r="AI8" s="321"/>
      <c r="AJ8" s="321"/>
      <c r="AK8" s="321"/>
      <c r="AL8" s="321"/>
      <c r="AM8" s="321"/>
      <c r="AN8" s="321"/>
    </row>
    <row r="9" spans="1:46" s="319" customFormat="1" ht="27" x14ac:dyDescent="0.25">
      <c r="A9" s="397">
        <v>57</v>
      </c>
      <c r="B9" s="358">
        <v>327</v>
      </c>
      <c r="C9" s="358">
        <v>62</v>
      </c>
      <c r="D9" s="377" t="s">
        <v>926</v>
      </c>
      <c r="E9" s="379"/>
      <c r="F9" s="380"/>
      <c r="G9" s="380"/>
      <c r="H9" s="380"/>
      <c r="I9" s="380"/>
      <c r="J9" s="380"/>
      <c r="K9" s="330"/>
      <c r="L9" s="330"/>
      <c r="M9" s="398"/>
      <c r="N9" s="321"/>
      <c r="O9" s="321"/>
      <c r="P9" s="321"/>
      <c r="Q9" s="321"/>
      <c r="R9" s="321"/>
      <c r="S9" s="321"/>
      <c r="T9" s="321"/>
      <c r="U9" s="321"/>
      <c r="V9" s="321"/>
      <c r="W9" s="321"/>
      <c r="X9" s="321"/>
      <c r="Y9" s="321"/>
      <c r="Z9" s="321"/>
      <c r="AA9" s="321"/>
      <c r="AB9" s="321"/>
      <c r="AC9" s="321"/>
      <c r="AD9" s="321"/>
      <c r="AE9" s="321"/>
      <c r="AF9" s="321"/>
      <c r="AG9" s="321"/>
      <c r="AH9" s="321"/>
      <c r="AI9" s="321"/>
      <c r="AJ9" s="321"/>
      <c r="AK9" s="321"/>
      <c r="AL9" s="321"/>
      <c r="AM9" s="321"/>
      <c r="AN9" s="321"/>
    </row>
    <row r="10" spans="1:46" s="319" customFormat="1" ht="27" x14ac:dyDescent="0.25">
      <c r="A10" s="397">
        <v>41</v>
      </c>
      <c r="B10" s="358">
        <v>343</v>
      </c>
      <c r="C10" s="358">
        <v>1</v>
      </c>
      <c r="D10" s="378" t="s">
        <v>1078</v>
      </c>
      <c r="E10" s="379">
        <v>886518</v>
      </c>
      <c r="F10" s="380"/>
      <c r="G10" s="380"/>
      <c r="H10" s="380">
        <v>886518</v>
      </c>
      <c r="I10" s="380">
        <v>886518</v>
      </c>
      <c r="J10" s="380">
        <v>868567.96</v>
      </c>
      <c r="K10" s="380">
        <v>587746864</v>
      </c>
      <c r="L10" s="380">
        <v>663472782</v>
      </c>
      <c r="M10" s="399">
        <v>555252170.78999996</v>
      </c>
      <c r="N10" s="321"/>
      <c r="O10" s="321"/>
      <c r="P10" s="321"/>
      <c r="Q10" s="321"/>
      <c r="R10" s="321"/>
      <c r="S10" s="321"/>
      <c r="T10" s="321"/>
      <c r="U10" s="321"/>
      <c r="V10" s="321"/>
      <c r="W10" s="321"/>
      <c r="X10" s="321"/>
      <c r="Y10" s="321"/>
      <c r="Z10" s="321"/>
      <c r="AA10" s="321"/>
      <c r="AB10" s="321"/>
      <c r="AC10" s="321"/>
      <c r="AD10" s="321"/>
      <c r="AE10" s="321"/>
      <c r="AF10" s="321"/>
      <c r="AG10" s="321"/>
      <c r="AH10" s="321"/>
      <c r="AI10" s="321"/>
      <c r="AJ10" s="321"/>
      <c r="AK10" s="321"/>
      <c r="AL10" s="321"/>
      <c r="AM10" s="321"/>
      <c r="AN10" s="321"/>
      <c r="AO10" s="321"/>
      <c r="AP10" s="321"/>
      <c r="AQ10" s="321"/>
      <c r="AR10" s="321"/>
      <c r="AS10" s="321"/>
      <c r="AT10" s="321"/>
    </row>
    <row r="11" spans="1:46" s="319" customFormat="1" ht="27" x14ac:dyDescent="0.25">
      <c r="A11" s="397">
        <v>41</v>
      </c>
      <c r="B11" s="358">
        <v>343</v>
      </c>
      <c r="C11" s="381">
        <v>1</v>
      </c>
      <c r="D11" s="378" t="s">
        <v>1079</v>
      </c>
      <c r="E11" s="379">
        <v>554875</v>
      </c>
      <c r="F11" s="380"/>
      <c r="G11" s="380"/>
      <c r="H11" s="380">
        <v>554875</v>
      </c>
      <c r="I11" s="380">
        <v>554875</v>
      </c>
      <c r="J11" s="380">
        <v>439887.80999999994</v>
      </c>
      <c r="K11" s="380">
        <v>587746864</v>
      </c>
      <c r="L11" s="380">
        <v>663472782</v>
      </c>
      <c r="M11" s="399">
        <v>555252170.78999996</v>
      </c>
      <c r="N11" s="321"/>
      <c r="O11" s="321"/>
      <c r="P11" s="321"/>
      <c r="Q11" s="321"/>
      <c r="R11" s="321"/>
      <c r="S11" s="321"/>
      <c r="T11" s="321"/>
      <c r="U11" s="321"/>
      <c r="V11" s="321"/>
      <c r="W11" s="321"/>
      <c r="X11" s="321"/>
      <c r="Y11" s="321"/>
      <c r="Z11" s="321"/>
      <c r="AA11" s="321"/>
      <c r="AB11" s="321"/>
      <c r="AC11" s="321"/>
      <c r="AD11" s="321"/>
      <c r="AE11" s="321"/>
      <c r="AF11" s="321"/>
      <c r="AG11" s="321"/>
      <c r="AH11" s="321"/>
      <c r="AI11" s="321"/>
      <c r="AJ11" s="321"/>
      <c r="AK11" s="321"/>
      <c r="AL11" s="321"/>
      <c r="AM11" s="321"/>
      <c r="AN11" s="321"/>
      <c r="AO11" s="321"/>
      <c r="AP11" s="321"/>
      <c r="AQ11" s="321"/>
      <c r="AR11" s="321"/>
      <c r="AS11" s="321"/>
      <c r="AT11" s="321"/>
    </row>
    <row r="12" spans="1:46" s="319" customFormat="1" ht="27" x14ac:dyDescent="0.25">
      <c r="A12" s="397">
        <v>41</v>
      </c>
      <c r="B12" s="358">
        <v>343</v>
      </c>
      <c r="C12" s="358">
        <v>38</v>
      </c>
      <c r="D12" s="378" t="s">
        <v>1080</v>
      </c>
      <c r="E12" s="379">
        <v>27385720</v>
      </c>
      <c r="F12" s="380"/>
      <c r="G12" s="380"/>
      <c r="H12" s="380">
        <v>27385720</v>
      </c>
      <c r="I12" s="380">
        <v>27385720</v>
      </c>
      <c r="J12" s="380">
        <v>20692880.890000001</v>
      </c>
      <c r="K12" s="380">
        <v>1033665592</v>
      </c>
      <c r="L12" s="380">
        <v>959536852</v>
      </c>
      <c r="M12" s="399">
        <v>784807298.11000001</v>
      </c>
      <c r="N12" s="321"/>
      <c r="O12" s="321"/>
      <c r="P12" s="321"/>
      <c r="Q12" s="321"/>
      <c r="R12" s="321"/>
      <c r="S12" s="321"/>
      <c r="T12" s="321"/>
      <c r="U12" s="321"/>
      <c r="V12" s="321"/>
      <c r="W12" s="321"/>
      <c r="X12" s="321"/>
      <c r="Y12" s="321"/>
      <c r="Z12" s="321"/>
      <c r="AA12" s="321"/>
      <c r="AB12" s="321"/>
      <c r="AC12" s="321"/>
      <c r="AD12" s="321"/>
      <c r="AE12" s="321"/>
      <c r="AF12" s="321"/>
      <c r="AG12" s="321"/>
      <c r="AH12" s="321"/>
      <c r="AI12" s="321"/>
      <c r="AJ12" s="321"/>
      <c r="AK12" s="321"/>
      <c r="AL12" s="321"/>
      <c r="AM12" s="321"/>
      <c r="AN12" s="321"/>
      <c r="AO12" s="321"/>
      <c r="AP12" s="321"/>
      <c r="AQ12" s="321"/>
      <c r="AR12" s="321"/>
      <c r="AS12" s="321"/>
      <c r="AT12" s="321"/>
    </row>
    <row r="13" spans="1:46" s="319" customFormat="1" ht="27" x14ac:dyDescent="0.2">
      <c r="A13" s="397">
        <v>41</v>
      </c>
      <c r="B13" s="358">
        <v>343</v>
      </c>
      <c r="C13" s="358">
        <v>38</v>
      </c>
      <c r="D13" s="391" t="s">
        <v>1081</v>
      </c>
      <c r="E13" s="379">
        <v>20679618</v>
      </c>
      <c r="F13" s="380"/>
      <c r="G13" s="380"/>
      <c r="H13" s="380">
        <v>20679618</v>
      </c>
      <c r="I13" s="380">
        <v>20679618</v>
      </c>
      <c r="J13" s="380">
        <v>16721716.140000001</v>
      </c>
      <c r="K13" s="380">
        <v>1033665592</v>
      </c>
      <c r="L13" s="380">
        <v>959536852</v>
      </c>
      <c r="M13" s="399">
        <v>784807298.11000001</v>
      </c>
      <c r="N13" s="321"/>
      <c r="O13" s="321"/>
      <c r="P13" s="321"/>
      <c r="Q13" s="321"/>
      <c r="R13" s="321"/>
      <c r="S13" s="321"/>
      <c r="T13" s="321"/>
      <c r="U13" s="321"/>
      <c r="V13" s="321"/>
      <c r="W13" s="321"/>
      <c r="X13" s="321"/>
      <c r="Y13" s="321"/>
      <c r="Z13" s="321"/>
      <c r="AA13" s="321"/>
      <c r="AB13" s="321"/>
      <c r="AC13" s="321"/>
      <c r="AD13" s="321"/>
      <c r="AE13" s="321"/>
      <c r="AF13" s="321"/>
      <c r="AG13" s="321"/>
      <c r="AH13" s="321"/>
      <c r="AI13" s="321"/>
      <c r="AJ13" s="321"/>
      <c r="AK13" s="321"/>
      <c r="AL13" s="321"/>
      <c r="AM13" s="321"/>
      <c r="AN13" s="321"/>
      <c r="AO13" s="321"/>
      <c r="AP13" s="321"/>
      <c r="AQ13" s="321"/>
      <c r="AR13" s="321"/>
      <c r="AS13" s="321"/>
      <c r="AT13" s="321"/>
    </row>
    <row r="14" spans="1:46" s="320" customFormat="1" ht="13.5" x14ac:dyDescent="0.25">
      <c r="A14" s="397">
        <v>41</v>
      </c>
      <c r="B14" s="358">
        <v>343</v>
      </c>
      <c r="C14" s="358">
        <v>38</v>
      </c>
      <c r="D14" s="378" t="s">
        <v>1082</v>
      </c>
      <c r="E14" s="379">
        <v>13201093</v>
      </c>
      <c r="F14" s="380"/>
      <c r="G14" s="380"/>
      <c r="H14" s="380">
        <v>13201093</v>
      </c>
      <c r="I14" s="380">
        <v>13201093</v>
      </c>
      <c r="J14" s="380">
        <v>3616330.5999999996</v>
      </c>
      <c r="K14" s="380">
        <v>1033665592</v>
      </c>
      <c r="L14" s="380">
        <v>959536852</v>
      </c>
      <c r="M14" s="399">
        <v>784807298.11000001</v>
      </c>
      <c r="N14" s="317"/>
      <c r="O14" s="317"/>
      <c r="P14" s="317"/>
      <c r="Q14" s="317"/>
      <c r="R14" s="317"/>
      <c r="S14" s="317"/>
      <c r="T14" s="317"/>
      <c r="U14" s="317"/>
      <c r="V14" s="317"/>
      <c r="W14" s="317"/>
      <c r="X14" s="317"/>
      <c r="Y14" s="317"/>
      <c r="Z14" s="317"/>
      <c r="AA14" s="317"/>
      <c r="AB14" s="317"/>
      <c r="AC14" s="317"/>
      <c r="AD14" s="317"/>
      <c r="AE14" s="317"/>
      <c r="AF14" s="317"/>
      <c r="AG14" s="317"/>
      <c r="AH14" s="317"/>
      <c r="AI14" s="317"/>
      <c r="AJ14" s="317"/>
      <c r="AK14" s="317"/>
      <c r="AL14" s="317"/>
      <c r="AM14" s="317"/>
      <c r="AN14" s="317"/>
      <c r="AO14" s="317"/>
      <c r="AP14" s="317"/>
      <c r="AQ14" s="317"/>
      <c r="AR14" s="317"/>
      <c r="AS14" s="317"/>
      <c r="AT14" s="317"/>
    </row>
    <row r="15" spans="1:46" s="320" customFormat="1" ht="27" x14ac:dyDescent="0.25">
      <c r="A15" s="397">
        <v>41</v>
      </c>
      <c r="B15" s="358">
        <v>343</v>
      </c>
      <c r="C15" s="358">
        <v>41</v>
      </c>
      <c r="D15" s="378" t="s">
        <v>1083</v>
      </c>
      <c r="E15" s="379">
        <v>1976868</v>
      </c>
      <c r="F15" s="380"/>
      <c r="G15" s="380"/>
      <c r="H15" s="380">
        <v>1976868</v>
      </c>
      <c r="I15" s="380">
        <v>1976868</v>
      </c>
      <c r="J15" s="380">
        <v>1775244.4600000002</v>
      </c>
      <c r="K15" s="380">
        <v>500313314</v>
      </c>
      <c r="L15" s="380">
        <v>441700000</v>
      </c>
      <c r="M15" s="399">
        <v>302079965.33999997</v>
      </c>
      <c r="N15" s="317"/>
      <c r="O15" s="317"/>
      <c r="P15" s="317"/>
      <c r="Q15" s="317"/>
      <c r="R15" s="317"/>
      <c r="S15" s="317"/>
      <c r="T15" s="317"/>
      <c r="U15" s="317"/>
      <c r="V15" s="317"/>
      <c r="W15" s="317"/>
      <c r="X15" s="317"/>
      <c r="Y15" s="317"/>
      <c r="Z15" s="317"/>
      <c r="AA15" s="317"/>
      <c r="AB15" s="317"/>
      <c r="AC15" s="317"/>
      <c r="AD15" s="317"/>
      <c r="AE15" s="317"/>
      <c r="AF15" s="317"/>
      <c r="AG15" s="317"/>
      <c r="AH15" s="317"/>
      <c r="AI15" s="317"/>
      <c r="AJ15" s="317"/>
      <c r="AK15" s="317"/>
      <c r="AL15" s="317"/>
      <c r="AM15" s="317"/>
      <c r="AN15" s="317"/>
      <c r="AO15" s="317"/>
      <c r="AP15" s="317"/>
      <c r="AQ15" s="317"/>
      <c r="AR15" s="317"/>
      <c r="AS15" s="317"/>
      <c r="AT15" s="317"/>
    </row>
    <row r="16" spans="1:46" s="320" customFormat="1" ht="27" x14ac:dyDescent="0.25">
      <c r="A16" s="397">
        <v>41</v>
      </c>
      <c r="B16" s="358">
        <v>343</v>
      </c>
      <c r="C16" s="358">
        <v>41</v>
      </c>
      <c r="D16" s="378" t="s">
        <v>1084</v>
      </c>
      <c r="E16" s="379">
        <v>400604</v>
      </c>
      <c r="F16" s="380"/>
      <c r="G16" s="380"/>
      <c r="H16" s="380">
        <v>400604</v>
      </c>
      <c r="I16" s="380">
        <v>400604</v>
      </c>
      <c r="J16" s="380">
        <v>331971.53000000003</v>
      </c>
      <c r="K16" s="380">
        <v>500313314</v>
      </c>
      <c r="L16" s="380">
        <v>441700000</v>
      </c>
      <c r="M16" s="399">
        <v>302079965.33999997</v>
      </c>
      <c r="N16" s="317"/>
      <c r="O16" s="317"/>
      <c r="P16" s="317"/>
      <c r="Q16" s="317"/>
      <c r="R16" s="317"/>
      <c r="S16" s="317"/>
      <c r="T16" s="317"/>
      <c r="U16" s="317"/>
      <c r="V16" s="317"/>
      <c r="W16" s="317"/>
      <c r="X16" s="317"/>
      <c r="Y16" s="317"/>
      <c r="Z16" s="317"/>
      <c r="AA16" s="317"/>
      <c r="AB16" s="317"/>
      <c r="AC16" s="317"/>
      <c r="AD16" s="317"/>
      <c r="AE16" s="317"/>
      <c r="AF16" s="317"/>
      <c r="AG16" s="317"/>
      <c r="AH16" s="317"/>
      <c r="AI16" s="317"/>
      <c r="AJ16" s="317"/>
      <c r="AK16" s="317"/>
      <c r="AL16" s="317"/>
      <c r="AM16" s="317"/>
      <c r="AN16" s="317"/>
      <c r="AO16" s="317"/>
      <c r="AP16" s="317"/>
      <c r="AQ16" s="317"/>
      <c r="AR16" s="317"/>
      <c r="AS16" s="317"/>
      <c r="AT16" s="317"/>
    </row>
    <row r="17" spans="1:46" s="320" customFormat="1" ht="13.5" x14ac:dyDescent="0.25">
      <c r="A17" s="397">
        <v>41</v>
      </c>
      <c r="B17" s="358">
        <v>343</v>
      </c>
      <c r="C17" s="358">
        <v>44</v>
      </c>
      <c r="D17" s="378" t="s">
        <v>834</v>
      </c>
      <c r="E17" s="379">
        <v>86757</v>
      </c>
      <c r="F17" s="380"/>
      <c r="G17" s="380"/>
      <c r="H17" s="380">
        <v>86757</v>
      </c>
      <c r="I17" s="380">
        <v>93987</v>
      </c>
      <c r="J17" s="380">
        <v>93986.75</v>
      </c>
      <c r="K17" s="380">
        <v>500313314</v>
      </c>
      <c r="L17" s="380">
        <v>441700000</v>
      </c>
      <c r="M17" s="399">
        <v>302079965.33999997</v>
      </c>
      <c r="N17" s="317"/>
      <c r="O17" s="317"/>
      <c r="P17" s="317"/>
      <c r="Q17" s="317"/>
      <c r="R17" s="317"/>
      <c r="S17" s="317"/>
      <c r="T17" s="317"/>
      <c r="U17" s="317"/>
      <c r="V17" s="317"/>
      <c r="W17" s="317"/>
      <c r="X17" s="317"/>
      <c r="Y17" s="317"/>
      <c r="Z17" s="317"/>
      <c r="AA17" s="317"/>
      <c r="AB17" s="317"/>
      <c r="AC17" s="317"/>
      <c r="AD17" s="317"/>
      <c r="AE17" s="317"/>
      <c r="AF17" s="317"/>
      <c r="AG17" s="317"/>
      <c r="AH17" s="317"/>
      <c r="AI17" s="317"/>
      <c r="AJ17" s="317"/>
      <c r="AK17" s="317"/>
      <c r="AL17" s="317"/>
      <c r="AM17" s="317"/>
      <c r="AN17" s="317"/>
      <c r="AO17" s="317"/>
      <c r="AP17" s="317"/>
      <c r="AQ17" s="317"/>
      <c r="AR17" s="317"/>
      <c r="AS17" s="317"/>
      <c r="AT17" s="317"/>
    </row>
    <row r="18" spans="1:46" s="320" customFormat="1" ht="40.5" x14ac:dyDescent="0.25">
      <c r="A18" s="397">
        <v>52</v>
      </c>
      <c r="B18" s="358">
        <v>363</v>
      </c>
      <c r="C18" s="358">
        <v>36</v>
      </c>
      <c r="D18" s="392" t="s">
        <v>848</v>
      </c>
      <c r="E18" s="379"/>
      <c r="F18" s="380">
        <v>2000000</v>
      </c>
      <c r="G18" s="380"/>
      <c r="H18" s="380"/>
      <c r="I18" s="380"/>
      <c r="J18" s="380"/>
      <c r="K18" s="330"/>
      <c r="L18" s="330"/>
      <c r="M18" s="398"/>
      <c r="N18" s="317"/>
      <c r="O18" s="317"/>
      <c r="P18" s="317"/>
      <c r="Q18" s="317"/>
      <c r="R18" s="317"/>
      <c r="S18" s="317"/>
      <c r="T18" s="317"/>
      <c r="U18" s="317"/>
      <c r="V18" s="317"/>
      <c r="W18" s="317"/>
      <c r="X18" s="317"/>
      <c r="Y18" s="317"/>
      <c r="Z18" s="317"/>
      <c r="AA18" s="317"/>
      <c r="AB18" s="317"/>
      <c r="AC18" s="317"/>
      <c r="AD18" s="317"/>
      <c r="AE18" s="317"/>
      <c r="AF18" s="317"/>
      <c r="AG18" s="317"/>
      <c r="AH18" s="317"/>
      <c r="AI18" s="317"/>
      <c r="AJ18" s="317"/>
      <c r="AK18" s="317"/>
      <c r="AL18" s="317"/>
      <c r="AM18" s="317"/>
      <c r="AN18" s="317"/>
    </row>
    <row r="19" spans="1:46" s="320" customFormat="1" ht="27" x14ac:dyDescent="0.2">
      <c r="A19" s="397">
        <v>45</v>
      </c>
      <c r="B19" s="358">
        <v>371</v>
      </c>
      <c r="C19" s="358">
        <v>16</v>
      </c>
      <c r="D19" s="391" t="s">
        <v>1085</v>
      </c>
      <c r="E19" s="379"/>
      <c r="F19" s="380"/>
      <c r="G19" s="380">
        <v>59558040</v>
      </c>
      <c r="H19" s="380"/>
      <c r="I19" s="380"/>
      <c r="J19" s="380"/>
      <c r="K19" s="330"/>
      <c r="L19" s="330"/>
      <c r="M19" s="398"/>
      <c r="N19" s="317"/>
      <c r="O19" s="317"/>
      <c r="P19" s="317"/>
      <c r="Q19" s="317"/>
      <c r="R19" s="317"/>
      <c r="S19" s="317"/>
      <c r="T19" s="317"/>
      <c r="U19" s="317"/>
      <c r="V19" s="317"/>
      <c r="W19" s="317"/>
      <c r="X19" s="317"/>
      <c r="Y19" s="317"/>
      <c r="Z19" s="317"/>
      <c r="AA19" s="317"/>
      <c r="AB19" s="317"/>
      <c r="AC19" s="317"/>
      <c r="AD19" s="317"/>
      <c r="AE19" s="317"/>
      <c r="AF19" s="317"/>
      <c r="AG19" s="317"/>
      <c r="AH19" s="317"/>
      <c r="AI19" s="317"/>
      <c r="AJ19" s="317"/>
      <c r="AK19" s="317"/>
      <c r="AL19" s="317"/>
      <c r="AM19" s="317"/>
      <c r="AN19" s="317"/>
    </row>
    <row r="20" spans="1:46" s="320" customFormat="1" ht="13.5" x14ac:dyDescent="0.2">
      <c r="A20" s="397">
        <v>41</v>
      </c>
      <c r="B20" s="358">
        <v>380</v>
      </c>
      <c r="C20" s="358">
        <v>31</v>
      </c>
      <c r="D20" s="382" t="s">
        <v>833</v>
      </c>
      <c r="E20" s="379">
        <v>223106098</v>
      </c>
      <c r="F20" s="380"/>
      <c r="G20" s="380"/>
      <c r="H20" s="380">
        <v>223106098</v>
      </c>
      <c r="I20" s="380">
        <v>223106098</v>
      </c>
      <c r="J20" s="380">
        <v>32001142</v>
      </c>
      <c r="K20" s="330">
        <v>9748960037</v>
      </c>
      <c r="L20" s="330">
        <v>11066178493</v>
      </c>
      <c r="M20" s="398">
        <v>10805459797.99</v>
      </c>
      <c r="N20" s="317"/>
      <c r="O20" s="317"/>
      <c r="P20" s="317"/>
      <c r="Q20" s="317"/>
      <c r="R20" s="317"/>
      <c r="S20" s="317"/>
      <c r="T20" s="317"/>
      <c r="U20" s="317"/>
      <c r="V20" s="317"/>
      <c r="W20" s="317"/>
      <c r="X20" s="317"/>
      <c r="Y20" s="317"/>
      <c r="Z20" s="317"/>
      <c r="AA20" s="317"/>
      <c r="AB20" s="317"/>
      <c r="AC20" s="317"/>
      <c r="AD20" s="317"/>
      <c r="AE20" s="317"/>
      <c r="AF20" s="317"/>
      <c r="AG20" s="317"/>
      <c r="AH20" s="317"/>
      <c r="AI20" s="317"/>
      <c r="AJ20" s="317"/>
      <c r="AK20" s="317"/>
      <c r="AL20" s="317"/>
      <c r="AM20" s="317"/>
      <c r="AN20" s="317"/>
    </row>
    <row r="21" spans="1:46" s="320" customFormat="1" ht="13.5" x14ac:dyDescent="0.25">
      <c r="A21" s="397">
        <v>45</v>
      </c>
      <c r="B21" s="358">
        <v>381</v>
      </c>
      <c r="C21" s="358">
        <v>16</v>
      </c>
      <c r="D21" s="376" t="s">
        <v>950</v>
      </c>
      <c r="E21" s="379"/>
      <c r="F21" s="380"/>
      <c r="G21" s="380">
        <v>10560000</v>
      </c>
      <c r="H21" s="380">
        <v>10560000</v>
      </c>
      <c r="I21" s="380">
        <v>0</v>
      </c>
      <c r="J21" s="380">
        <v>0</v>
      </c>
      <c r="K21" s="380">
        <v>11352485125</v>
      </c>
      <c r="L21" s="380">
        <v>14024838637</v>
      </c>
      <c r="M21" s="399">
        <v>9767293207.2199993</v>
      </c>
      <c r="N21" s="317"/>
      <c r="O21" s="317"/>
      <c r="P21" s="317"/>
      <c r="Q21" s="317"/>
      <c r="R21" s="317"/>
      <c r="S21" s="317"/>
      <c r="T21" s="317"/>
      <c r="U21" s="317"/>
      <c r="V21" s="317"/>
      <c r="W21" s="317"/>
      <c r="X21" s="317"/>
      <c r="Y21" s="317"/>
      <c r="Z21" s="317"/>
      <c r="AA21" s="317"/>
      <c r="AB21" s="317"/>
      <c r="AC21" s="317"/>
      <c r="AD21" s="317"/>
      <c r="AE21" s="317"/>
      <c r="AF21" s="317"/>
      <c r="AG21" s="317"/>
      <c r="AH21" s="317"/>
      <c r="AI21" s="317"/>
      <c r="AJ21" s="317"/>
      <c r="AK21" s="317"/>
      <c r="AL21" s="317"/>
      <c r="AM21" s="317"/>
      <c r="AN21" s="317"/>
    </row>
    <row r="22" spans="1:46" s="320" customFormat="1" ht="27" x14ac:dyDescent="0.25">
      <c r="A22" s="397">
        <v>45</v>
      </c>
      <c r="B22" s="358">
        <v>381</v>
      </c>
      <c r="C22" s="358">
        <v>16</v>
      </c>
      <c r="D22" s="376" t="s">
        <v>851</v>
      </c>
      <c r="E22" s="379"/>
      <c r="F22" s="380"/>
      <c r="G22" s="380">
        <v>122457501</v>
      </c>
      <c r="H22" s="380">
        <v>156545760</v>
      </c>
      <c r="I22" s="380">
        <v>156545760</v>
      </c>
      <c r="J22" s="380">
        <v>156545760</v>
      </c>
      <c r="K22" s="380">
        <v>11352485125</v>
      </c>
      <c r="L22" s="380">
        <v>14024838637</v>
      </c>
      <c r="M22" s="399">
        <v>9767293207.2199993</v>
      </c>
      <c r="N22" s="317"/>
      <c r="O22" s="317"/>
      <c r="P22" s="317"/>
      <c r="Q22" s="317"/>
      <c r="R22" s="317"/>
      <c r="S22" s="317"/>
      <c r="T22" s="317"/>
      <c r="U22" s="317"/>
      <c r="V22" s="317"/>
      <c r="W22" s="317"/>
      <c r="X22" s="317"/>
      <c r="Y22" s="317"/>
      <c r="Z22" s="317"/>
      <c r="AA22" s="317"/>
      <c r="AB22" s="317"/>
      <c r="AC22" s="317"/>
      <c r="AD22" s="317"/>
      <c r="AE22" s="317"/>
      <c r="AF22" s="317"/>
      <c r="AG22" s="317"/>
      <c r="AH22" s="317"/>
      <c r="AI22" s="317"/>
      <c r="AJ22" s="317"/>
      <c r="AK22" s="317"/>
      <c r="AL22" s="317"/>
      <c r="AM22" s="317"/>
      <c r="AN22" s="317"/>
    </row>
    <row r="23" spans="1:46" s="320" customFormat="1" ht="27" x14ac:dyDescent="0.25">
      <c r="A23" s="397">
        <v>45</v>
      </c>
      <c r="B23" s="358">
        <v>381</v>
      </c>
      <c r="C23" s="358">
        <v>16</v>
      </c>
      <c r="D23" s="376" t="s">
        <v>852</v>
      </c>
      <c r="E23" s="379"/>
      <c r="F23" s="380"/>
      <c r="G23" s="380">
        <v>23000000</v>
      </c>
      <c r="H23" s="380">
        <v>23400000</v>
      </c>
      <c r="I23" s="380">
        <v>23400000</v>
      </c>
      <c r="J23" s="380">
        <v>23400000</v>
      </c>
      <c r="K23" s="380">
        <v>11352485125</v>
      </c>
      <c r="L23" s="380">
        <v>14024838637</v>
      </c>
      <c r="M23" s="399">
        <v>9767293207.2199993</v>
      </c>
      <c r="N23" s="317"/>
      <c r="O23" s="317"/>
      <c r="P23" s="317"/>
      <c r="Q23" s="317"/>
      <c r="R23" s="317"/>
      <c r="S23" s="317"/>
      <c r="T23" s="317"/>
      <c r="U23" s="317"/>
      <c r="V23" s="317"/>
      <c r="W23" s="317"/>
      <c r="X23" s="317"/>
      <c r="Y23" s="317"/>
      <c r="Z23" s="317"/>
      <c r="AA23" s="317"/>
      <c r="AB23" s="317"/>
      <c r="AC23" s="317"/>
      <c r="AD23" s="317"/>
      <c r="AE23" s="317"/>
      <c r="AF23" s="317"/>
      <c r="AG23" s="317"/>
      <c r="AH23" s="317"/>
      <c r="AI23" s="317"/>
      <c r="AJ23" s="317"/>
      <c r="AK23" s="317"/>
      <c r="AL23" s="317"/>
      <c r="AM23" s="317"/>
      <c r="AN23" s="317"/>
    </row>
    <row r="24" spans="1:46" s="320" customFormat="1" ht="13.5" x14ac:dyDescent="0.25">
      <c r="A24" s="397">
        <v>45</v>
      </c>
      <c r="B24" s="358">
        <v>370</v>
      </c>
      <c r="C24" s="358">
        <v>18</v>
      </c>
      <c r="D24" s="376" t="s">
        <v>1140</v>
      </c>
      <c r="E24" s="379">
        <v>102960000</v>
      </c>
      <c r="F24" s="380"/>
      <c r="G24" s="380"/>
      <c r="H24" s="380"/>
      <c r="I24" s="380"/>
      <c r="J24" s="380"/>
      <c r="K24" s="380"/>
      <c r="L24" s="380"/>
      <c r="M24" s="399"/>
      <c r="N24" s="317"/>
      <c r="O24" s="317"/>
      <c r="P24" s="317"/>
      <c r="Q24" s="317"/>
      <c r="R24" s="317"/>
      <c r="S24" s="317"/>
      <c r="T24" s="317"/>
      <c r="U24" s="317"/>
      <c r="V24" s="317"/>
      <c r="W24" s="317"/>
      <c r="X24" s="317"/>
      <c r="Y24" s="317"/>
      <c r="Z24" s="317"/>
      <c r="AA24" s="317"/>
      <c r="AB24" s="317"/>
      <c r="AC24" s="317"/>
      <c r="AD24" s="317"/>
      <c r="AE24" s="317"/>
      <c r="AF24" s="317"/>
      <c r="AG24" s="317"/>
      <c r="AH24" s="317"/>
      <c r="AI24" s="317"/>
      <c r="AJ24" s="317"/>
      <c r="AK24" s="317"/>
      <c r="AL24" s="317"/>
      <c r="AM24" s="317"/>
      <c r="AN24" s="317"/>
    </row>
    <row r="25" spans="1:46" s="320" customFormat="1" ht="13.5" x14ac:dyDescent="0.25">
      <c r="A25" s="397">
        <v>45</v>
      </c>
      <c r="B25" s="358">
        <v>370</v>
      </c>
      <c r="C25" s="358">
        <v>18</v>
      </c>
      <c r="D25" s="376" t="s">
        <v>1141</v>
      </c>
      <c r="E25" s="379">
        <v>859037553</v>
      </c>
      <c r="F25" s="380"/>
      <c r="G25" s="380"/>
      <c r="H25" s="380"/>
      <c r="I25" s="380"/>
      <c r="J25" s="380"/>
      <c r="K25" s="380"/>
      <c r="L25" s="380"/>
      <c r="M25" s="399"/>
      <c r="N25" s="317"/>
      <c r="O25" s="317"/>
      <c r="P25" s="317"/>
      <c r="Q25" s="317"/>
      <c r="R25" s="317"/>
      <c r="S25" s="317"/>
      <c r="T25" s="317"/>
      <c r="U25" s="317"/>
      <c r="V25" s="317"/>
      <c r="W25" s="317"/>
      <c r="X25" s="317"/>
      <c r="Y25" s="317"/>
      <c r="Z25" s="317"/>
      <c r="AA25" s="317"/>
      <c r="AB25" s="317"/>
      <c r="AC25" s="317"/>
      <c r="AD25" s="317"/>
      <c r="AE25" s="317"/>
      <c r="AF25" s="317"/>
      <c r="AG25" s="317"/>
      <c r="AH25" s="317"/>
      <c r="AI25" s="317"/>
      <c r="AJ25" s="317"/>
      <c r="AK25" s="317"/>
      <c r="AL25" s="317"/>
      <c r="AM25" s="317"/>
      <c r="AN25" s="317"/>
    </row>
    <row r="26" spans="1:46" s="320" customFormat="1" ht="13.5" x14ac:dyDescent="0.25">
      <c r="A26" s="397">
        <v>45</v>
      </c>
      <c r="B26" s="358">
        <v>370</v>
      </c>
      <c r="C26" s="358">
        <v>18</v>
      </c>
      <c r="D26" s="376" t="s">
        <v>1142</v>
      </c>
      <c r="E26" s="379">
        <v>1655727284</v>
      </c>
      <c r="F26" s="380"/>
      <c r="G26" s="380"/>
      <c r="H26" s="380"/>
      <c r="I26" s="380"/>
      <c r="J26" s="380"/>
      <c r="K26" s="380"/>
      <c r="L26" s="380"/>
      <c r="M26" s="399"/>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row>
    <row r="27" spans="1:46" s="320" customFormat="1" ht="13.5" x14ac:dyDescent="0.25">
      <c r="A27" s="397">
        <v>45</v>
      </c>
      <c r="B27" s="358">
        <v>374</v>
      </c>
      <c r="C27" s="358">
        <v>16</v>
      </c>
      <c r="D27" s="376" t="s">
        <v>1049</v>
      </c>
      <c r="E27" s="379">
        <v>612000000</v>
      </c>
      <c r="F27" s="380"/>
      <c r="G27" s="380"/>
      <c r="H27" s="380">
        <v>612000000</v>
      </c>
      <c r="I27" s="380">
        <v>0</v>
      </c>
      <c r="J27" s="380">
        <v>0</v>
      </c>
      <c r="K27" s="380">
        <v>19539073727</v>
      </c>
      <c r="L27" s="380">
        <v>20792861130</v>
      </c>
      <c r="M27" s="399">
        <v>19622801748.689999</v>
      </c>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row>
    <row r="28" spans="1:46" s="320" customFormat="1" ht="13.5" x14ac:dyDescent="0.2">
      <c r="A28" s="397">
        <v>45</v>
      </c>
      <c r="B28" s="358">
        <v>379</v>
      </c>
      <c r="C28" s="358">
        <v>16</v>
      </c>
      <c r="D28" s="383" t="s">
        <v>832</v>
      </c>
      <c r="E28" s="379">
        <v>1681988104</v>
      </c>
      <c r="F28" s="380"/>
      <c r="G28" s="380"/>
      <c r="H28" s="380">
        <v>1681988104</v>
      </c>
      <c r="I28" s="380">
        <v>1681988104</v>
      </c>
      <c r="J28" s="380">
        <v>0</v>
      </c>
      <c r="K28" s="380">
        <v>12615067825</v>
      </c>
      <c r="L28" s="380">
        <v>13888943927</v>
      </c>
      <c r="M28" s="399">
        <v>9734653903.0200005</v>
      </c>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row>
    <row r="29" spans="1:46" s="318" customFormat="1" ht="15" x14ac:dyDescent="0.25">
      <c r="A29" s="397">
        <v>45</v>
      </c>
      <c r="B29" s="358">
        <v>379</v>
      </c>
      <c r="C29" s="358">
        <v>16</v>
      </c>
      <c r="D29" s="383" t="s">
        <v>831</v>
      </c>
      <c r="E29" s="379">
        <v>900000000</v>
      </c>
      <c r="F29" s="380"/>
      <c r="G29" s="380"/>
      <c r="H29" s="380">
        <v>900000000</v>
      </c>
      <c r="I29" s="380">
        <v>900000000</v>
      </c>
      <c r="J29" s="380">
        <v>0</v>
      </c>
      <c r="K29" s="380">
        <v>12615067825</v>
      </c>
      <c r="L29" s="380">
        <v>13888943927</v>
      </c>
      <c r="M29" s="399">
        <v>9734653903.0200005</v>
      </c>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4"/>
      <c r="AK29" s="304"/>
      <c r="AL29" s="304"/>
      <c r="AM29" s="304"/>
      <c r="AN29" s="304"/>
    </row>
    <row r="30" spans="1:46" s="320" customFormat="1" ht="13.5" x14ac:dyDescent="0.2">
      <c r="A30" s="397">
        <v>45</v>
      </c>
      <c r="B30" s="358">
        <v>379</v>
      </c>
      <c r="C30" s="358">
        <v>16</v>
      </c>
      <c r="D30" s="383" t="s">
        <v>830</v>
      </c>
      <c r="E30" s="379">
        <v>1198900000</v>
      </c>
      <c r="F30" s="380"/>
      <c r="G30" s="380"/>
      <c r="H30" s="380">
        <v>1198900000</v>
      </c>
      <c r="I30" s="380">
        <v>1198900000</v>
      </c>
      <c r="J30" s="380">
        <v>0</v>
      </c>
      <c r="K30" s="380">
        <v>12615067825</v>
      </c>
      <c r="L30" s="380">
        <v>13888943927</v>
      </c>
      <c r="M30" s="399">
        <v>9734653903.0200005</v>
      </c>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17"/>
      <c r="AM30" s="317"/>
      <c r="AN30" s="317"/>
    </row>
    <row r="31" spans="1:46" s="320" customFormat="1" ht="13.5" x14ac:dyDescent="0.2">
      <c r="A31" s="397">
        <v>45</v>
      </c>
      <c r="B31" s="358">
        <v>379</v>
      </c>
      <c r="C31" s="358">
        <v>16</v>
      </c>
      <c r="D31" s="383" t="s">
        <v>829</v>
      </c>
      <c r="E31" s="379">
        <v>315000000</v>
      </c>
      <c r="F31" s="380"/>
      <c r="G31" s="380"/>
      <c r="H31" s="380">
        <v>315000000</v>
      </c>
      <c r="I31" s="380">
        <v>315000000</v>
      </c>
      <c r="J31" s="380">
        <v>0</v>
      </c>
      <c r="K31" s="380">
        <v>12615067825</v>
      </c>
      <c r="L31" s="380">
        <v>13888943927</v>
      </c>
      <c r="M31" s="399">
        <v>9734653903.0200005</v>
      </c>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17"/>
      <c r="AL31" s="317"/>
      <c r="AM31" s="317"/>
      <c r="AN31" s="317"/>
    </row>
    <row r="32" spans="1:46" s="320" customFormat="1" ht="13.5" x14ac:dyDescent="0.25">
      <c r="A32" s="397">
        <v>45</v>
      </c>
      <c r="B32" s="358">
        <v>381</v>
      </c>
      <c r="C32" s="358">
        <v>16</v>
      </c>
      <c r="D32" s="378" t="s">
        <v>951</v>
      </c>
      <c r="E32" s="379">
        <v>926800000</v>
      </c>
      <c r="F32" s="380"/>
      <c r="G32" s="380"/>
      <c r="H32" s="380"/>
      <c r="I32" s="380"/>
      <c r="J32" s="380"/>
      <c r="K32" s="380"/>
      <c r="L32" s="380"/>
      <c r="M32" s="399"/>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317"/>
      <c r="AL32" s="317"/>
      <c r="AM32" s="317"/>
      <c r="AN32" s="317"/>
    </row>
    <row r="33" spans="1:41" s="320" customFormat="1" ht="13.5" x14ac:dyDescent="0.25">
      <c r="A33" s="397">
        <v>45</v>
      </c>
      <c r="B33" s="358">
        <v>381</v>
      </c>
      <c r="C33" s="358">
        <v>16</v>
      </c>
      <c r="D33" s="378" t="s">
        <v>952</v>
      </c>
      <c r="E33" s="379">
        <v>1620000000</v>
      </c>
      <c r="F33" s="380"/>
      <c r="G33" s="380"/>
      <c r="H33" s="380"/>
      <c r="I33" s="380"/>
      <c r="J33" s="380"/>
      <c r="K33" s="380"/>
      <c r="L33" s="380"/>
      <c r="M33" s="399"/>
      <c r="N33" s="317"/>
      <c r="O33" s="317"/>
      <c r="P33" s="317"/>
      <c r="Q33" s="317"/>
      <c r="R33" s="317"/>
      <c r="S33" s="317"/>
      <c r="T33" s="317"/>
      <c r="U33" s="317"/>
      <c r="V33" s="317"/>
      <c r="W33" s="317"/>
      <c r="X33" s="317"/>
      <c r="Y33" s="317"/>
      <c r="Z33" s="317"/>
      <c r="AA33" s="317"/>
      <c r="AB33" s="317"/>
      <c r="AC33" s="317"/>
      <c r="AD33" s="317"/>
      <c r="AE33" s="317"/>
      <c r="AF33" s="317"/>
      <c r="AG33" s="317"/>
      <c r="AH33" s="317"/>
      <c r="AI33" s="317"/>
      <c r="AJ33" s="317"/>
      <c r="AK33" s="317"/>
      <c r="AL33" s="317"/>
      <c r="AM33" s="317"/>
      <c r="AN33" s="317"/>
    </row>
    <row r="34" spans="1:41" s="320" customFormat="1" ht="13.5" x14ac:dyDescent="0.25">
      <c r="A34" s="397">
        <v>45</v>
      </c>
      <c r="B34" s="358">
        <v>381</v>
      </c>
      <c r="C34" s="358">
        <v>16</v>
      </c>
      <c r="D34" s="378" t="s">
        <v>953</v>
      </c>
      <c r="E34" s="384">
        <v>1397400000</v>
      </c>
      <c r="F34" s="385"/>
      <c r="G34" s="385"/>
      <c r="H34" s="380"/>
      <c r="I34" s="380"/>
      <c r="J34" s="380"/>
      <c r="K34" s="380"/>
      <c r="L34" s="380"/>
      <c r="M34" s="399"/>
      <c r="N34" s="317"/>
      <c r="O34" s="317"/>
      <c r="P34" s="317"/>
      <c r="Q34" s="317"/>
      <c r="R34" s="317"/>
      <c r="S34" s="317"/>
      <c r="T34" s="317"/>
      <c r="U34" s="317"/>
      <c r="V34" s="317"/>
      <c r="W34" s="317"/>
      <c r="X34" s="317"/>
      <c r="Y34" s="317"/>
      <c r="Z34" s="317"/>
      <c r="AA34" s="317"/>
      <c r="AB34" s="317"/>
      <c r="AC34" s="317"/>
      <c r="AD34" s="317"/>
      <c r="AE34" s="317"/>
      <c r="AF34" s="317"/>
      <c r="AG34" s="317"/>
      <c r="AH34" s="317"/>
      <c r="AI34" s="317"/>
      <c r="AJ34" s="317"/>
      <c r="AK34" s="317"/>
      <c r="AL34" s="317"/>
      <c r="AM34" s="317"/>
      <c r="AN34" s="317"/>
    </row>
    <row r="35" spans="1:41" s="320" customFormat="1" ht="27" x14ac:dyDescent="0.25">
      <c r="A35" s="397">
        <v>45</v>
      </c>
      <c r="B35" s="358">
        <v>451</v>
      </c>
      <c r="C35" s="358">
        <v>16</v>
      </c>
      <c r="D35" s="392" t="s">
        <v>847</v>
      </c>
      <c r="E35" s="379"/>
      <c r="F35" s="380">
        <v>202587085</v>
      </c>
      <c r="G35" s="380"/>
      <c r="H35" s="380">
        <v>0</v>
      </c>
      <c r="I35" s="380">
        <v>0</v>
      </c>
      <c r="J35" s="380">
        <v>0</v>
      </c>
      <c r="K35" s="330">
        <v>2465100915</v>
      </c>
      <c r="L35" s="330">
        <v>3385928448</v>
      </c>
      <c r="M35" s="398">
        <v>2467922373.1199999</v>
      </c>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c r="AL35" s="317"/>
      <c r="AM35" s="317"/>
      <c r="AN35" s="317"/>
      <c r="AO35" s="317"/>
    </row>
    <row r="36" spans="1:41" ht="15.75" thickBot="1" x14ac:dyDescent="0.25">
      <c r="A36" s="495" t="s">
        <v>162</v>
      </c>
      <c r="B36" s="496"/>
      <c r="C36" s="496"/>
      <c r="D36" s="496"/>
      <c r="E36" s="400">
        <f>SUM(E7:E35)</f>
        <v>11558091092</v>
      </c>
      <c r="F36" s="400">
        <f t="shared" ref="F36:H36" si="0">SUM(F7:F35)</f>
        <v>204587085</v>
      </c>
      <c r="G36" s="400">
        <f t="shared" si="0"/>
        <v>215575541</v>
      </c>
      <c r="H36" s="400">
        <f t="shared" si="0"/>
        <v>5186957015</v>
      </c>
      <c r="I36" s="400">
        <f t="shared" ref="I36" si="1">SUM(I7:I35)</f>
        <v>4564119246</v>
      </c>
      <c r="J36" s="400">
        <f t="shared" ref="J36" si="2">SUM(J7:J35)</f>
        <v>256487488.13999999</v>
      </c>
      <c r="K36" s="401">
        <f t="shared" ref="K36:L36" si="3">SUM(K7:K35)</f>
        <v>122048576800</v>
      </c>
      <c r="L36" s="401">
        <f t="shared" si="3"/>
        <v>138405915811</v>
      </c>
      <c r="M36" s="402">
        <f>SUM(M7:M35)</f>
        <v>105507845285.47002</v>
      </c>
    </row>
    <row r="37" spans="1:41" ht="8.25" customHeight="1" thickTop="1" x14ac:dyDescent="0.25">
      <c r="A37" s="404"/>
      <c r="B37" s="404"/>
      <c r="C37" s="404"/>
      <c r="D37" s="404"/>
      <c r="E37" s="404"/>
      <c r="F37" s="404"/>
      <c r="G37" s="404"/>
      <c r="H37" s="405"/>
      <c r="I37" s="404"/>
      <c r="J37" s="406"/>
      <c r="K37" s="404"/>
      <c r="L37" s="404"/>
      <c r="M37" s="404"/>
    </row>
    <row r="38" spans="1:41" ht="12" customHeight="1" x14ac:dyDescent="0.3">
      <c r="A38" s="407" t="s">
        <v>850</v>
      </c>
      <c r="B38" s="488" t="s">
        <v>1143</v>
      </c>
      <c r="C38" s="488"/>
      <c r="D38" s="488"/>
      <c r="E38" s="488"/>
      <c r="F38" s="488"/>
      <c r="G38" s="488"/>
      <c r="H38" s="488"/>
      <c r="I38" s="488"/>
      <c r="J38" s="488"/>
      <c r="K38" s="488"/>
      <c r="L38" s="488"/>
      <c r="M38" s="488"/>
    </row>
    <row r="39" spans="1:41" ht="16.5" x14ac:dyDescent="0.25">
      <c r="A39" s="408" t="s">
        <v>854</v>
      </c>
      <c r="B39" s="497" t="s">
        <v>1144</v>
      </c>
      <c r="C39" s="498"/>
      <c r="D39" s="498"/>
      <c r="E39" s="409"/>
      <c r="F39" s="409"/>
      <c r="G39" s="409"/>
      <c r="H39" s="409"/>
      <c r="I39" s="409"/>
      <c r="J39" s="404"/>
      <c r="K39" s="404"/>
      <c r="L39" s="404"/>
      <c r="M39" s="404"/>
    </row>
    <row r="40" spans="1:41" ht="12" customHeight="1" x14ac:dyDescent="0.3">
      <c r="A40" s="407" t="s">
        <v>858</v>
      </c>
      <c r="B40" s="497" t="s">
        <v>1145</v>
      </c>
      <c r="C40" s="497"/>
      <c r="D40" s="497"/>
      <c r="E40" s="497"/>
      <c r="F40" s="497"/>
      <c r="G40" s="497"/>
      <c r="H40" s="497"/>
      <c r="I40" s="497"/>
      <c r="J40" s="497"/>
      <c r="K40" s="497"/>
      <c r="L40" s="497"/>
      <c r="M40" s="497"/>
    </row>
    <row r="41" spans="1:41" ht="12" customHeight="1" x14ac:dyDescent="0.3">
      <c r="A41" s="407" t="s">
        <v>860</v>
      </c>
      <c r="B41" s="497" t="s">
        <v>1146</v>
      </c>
      <c r="C41" s="497"/>
      <c r="D41" s="497"/>
      <c r="E41" s="497"/>
      <c r="F41" s="497"/>
      <c r="G41" s="497"/>
      <c r="H41" s="497"/>
      <c r="I41" s="497"/>
      <c r="J41" s="497"/>
      <c r="K41" s="497"/>
      <c r="L41" s="497"/>
      <c r="M41" s="497"/>
    </row>
    <row r="42" spans="1:41" ht="25.5" customHeight="1" x14ac:dyDescent="0.2">
      <c r="A42" s="410" t="s">
        <v>869</v>
      </c>
      <c r="B42" s="487" t="s">
        <v>1147</v>
      </c>
      <c r="C42" s="487"/>
      <c r="D42" s="487"/>
      <c r="E42" s="487"/>
      <c r="F42" s="487"/>
      <c r="G42" s="487"/>
      <c r="H42" s="487"/>
      <c r="I42" s="487"/>
      <c r="J42" s="487"/>
      <c r="K42" s="487"/>
      <c r="L42" s="487"/>
      <c r="M42" s="487"/>
    </row>
    <row r="43" spans="1:41" ht="12" customHeight="1" x14ac:dyDescent="0.3">
      <c r="A43" s="407" t="s">
        <v>872</v>
      </c>
      <c r="B43" s="497" t="s">
        <v>1148</v>
      </c>
      <c r="C43" s="497"/>
      <c r="D43" s="497"/>
      <c r="E43" s="497"/>
      <c r="F43" s="497"/>
      <c r="G43" s="497"/>
      <c r="H43" s="497"/>
      <c r="I43" s="497"/>
      <c r="J43" s="497"/>
      <c r="K43" s="497"/>
      <c r="L43" s="497"/>
      <c r="M43" s="497"/>
    </row>
    <row r="44" spans="1:41" ht="12" customHeight="1" x14ac:dyDescent="0.3">
      <c r="A44" s="407" t="s">
        <v>877</v>
      </c>
      <c r="B44" s="487" t="s">
        <v>1149</v>
      </c>
      <c r="C44" s="487"/>
      <c r="D44" s="487"/>
      <c r="E44" s="487"/>
      <c r="F44" s="487"/>
      <c r="G44" s="487"/>
      <c r="H44" s="487"/>
      <c r="I44" s="487"/>
      <c r="J44" s="487"/>
      <c r="K44" s="487"/>
      <c r="L44" s="487"/>
      <c r="M44" s="487"/>
    </row>
    <row r="45" spans="1:41" ht="12" customHeight="1" x14ac:dyDescent="0.3">
      <c r="A45" s="407" t="s">
        <v>879</v>
      </c>
      <c r="B45" s="487" t="s">
        <v>1150</v>
      </c>
      <c r="C45" s="487"/>
      <c r="D45" s="487"/>
      <c r="E45" s="487"/>
      <c r="F45" s="487"/>
      <c r="G45" s="487"/>
      <c r="H45" s="487"/>
      <c r="I45" s="487"/>
      <c r="J45" s="487"/>
      <c r="K45" s="487"/>
      <c r="L45" s="487"/>
      <c r="M45" s="487"/>
    </row>
    <row r="46" spans="1:41" ht="12" customHeight="1" x14ac:dyDescent="0.3">
      <c r="A46" s="407" t="s">
        <v>891</v>
      </c>
      <c r="B46" s="488" t="s">
        <v>1151</v>
      </c>
      <c r="C46" s="488"/>
      <c r="D46" s="488"/>
      <c r="E46" s="488"/>
      <c r="F46" s="488"/>
      <c r="G46" s="488"/>
      <c r="H46" s="488"/>
      <c r="I46" s="488"/>
      <c r="J46" s="488"/>
      <c r="K46" s="488"/>
      <c r="L46" s="488"/>
      <c r="M46" s="488"/>
    </row>
    <row r="47" spans="1:41" ht="12" customHeight="1" x14ac:dyDescent="0.2">
      <c r="B47" s="403"/>
      <c r="C47" s="403"/>
      <c r="D47" s="403"/>
    </row>
  </sheetData>
  <mergeCells count="20">
    <mergeCell ref="B41:M41"/>
    <mergeCell ref="B40:M40"/>
    <mergeCell ref="B42:M42"/>
    <mergeCell ref="B43:M43"/>
    <mergeCell ref="B44:M44"/>
    <mergeCell ref="B45:M45"/>
    <mergeCell ref="B46:M46"/>
    <mergeCell ref="B38:M38"/>
    <mergeCell ref="A1:M1"/>
    <mergeCell ref="A2:M2"/>
    <mergeCell ref="A3:M3"/>
    <mergeCell ref="A4:M4"/>
    <mergeCell ref="A5:A6"/>
    <mergeCell ref="B5:B6"/>
    <mergeCell ref="C5:C6"/>
    <mergeCell ref="D5:D6"/>
    <mergeCell ref="E5:J5"/>
    <mergeCell ref="K5:M5"/>
    <mergeCell ref="A36:D36"/>
    <mergeCell ref="B39:D39"/>
  </mergeCells>
  <conditionalFormatting sqref="A1:A4 E6:J6 D5">
    <cfRule type="cellIs" dxfId="1" priority="1" stopIfTrue="1" operator="equal">
      <formula>"NO"</formula>
    </cfRule>
  </conditionalFormatting>
  <conditionalFormatting sqref="K6:M6">
    <cfRule type="cellIs" dxfId="0" priority="2" stopIfTrue="1" operator="equal">
      <formula>"NO"</formula>
    </cfRule>
  </conditionalFormatting>
  <pageMargins left="0.70866141732283472" right="0.70866141732283472" top="0.74803149606299213" bottom="0.55118110236220474" header="0.51181102362204722" footer="0.31496062992125984"/>
  <pageSetup paperSize="9" scale="58" fitToHeight="0" orientation="landscape" r:id="rId1"/>
  <headerFooter>
    <oddHeader>&amp;R&amp;"Book Antiqua,Negrita"&amp;10ANEXO I
Página &amp;P/&amp;N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art 15</vt:lpstr>
      <vt:lpstr>Referencia</vt:lpstr>
      <vt:lpstr>MOD</vt:lpstr>
      <vt:lpstr>Art 15 (corrige Hacienda)</vt:lpstr>
      <vt:lpstr>Avales Transporte</vt:lpstr>
      <vt:lpstr>Obras Planilla A</vt:lpstr>
      <vt:lpstr>Notas Planilla A (2)</vt:lpstr>
      <vt:lpstr>Obras Planilla B</vt:lpstr>
      <vt:lpstr>Bienes y Servicios</vt:lpstr>
      <vt:lpstr>'Art 15 (corrige Hacienda)'!Área_de_impresión</vt:lpstr>
      <vt:lpstr>'Bienes y Servicios'!Área_de_impresión</vt:lpstr>
      <vt:lpstr>'Obras Planilla A'!Área_de_impresión</vt:lpstr>
      <vt:lpstr>'Obras Planilla B'!Área_de_impresión</vt:lpstr>
      <vt:lpstr>'art 15'!Títulos_a_imprimir</vt:lpstr>
      <vt:lpstr>'Notas Planilla A (2)'!Títulos_a_imprimir</vt:lpstr>
      <vt:lpstr>'Obras Planilla A'!Títulos_a_imprimir</vt:lpstr>
      <vt:lpstr>'Obras Planilla B'!Títulos_a_imprimir</vt:lpstr>
      <vt:lpstr>Referencia!Títulos_a_imprimir</vt:lpstr>
    </vt:vector>
  </TitlesOfParts>
  <Company>Oficina Nacional de Presupuesto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L. Laico</dc:creator>
  <cp:lastModifiedBy>Ana Laura Kiezela</cp:lastModifiedBy>
  <cp:lastPrinted>2018-06-26T22:29:50Z</cp:lastPrinted>
  <dcterms:created xsi:type="dcterms:W3CDTF">2015-09-09T19:33:09Z</dcterms:created>
  <dcterms:modified xsi:type="dcterms:W3CDTF">2018-06-26T22:30:05Z</dcterms:modified>
</cp:coreProperties>
</file>